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Mlsanchez\Desktop\"/>
    </mc:Choice>
  </mc:AlternateContent>
  <bookViews>
    <workbookView xWindow="0" yWindow="0" windowWidth="21570" windowHeight="8160"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1'!$A$1:$R$32</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2'!$2:$13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66" i="17" l="1"/>
  <c r="G61" i="17"/>
  <c r="G53" i="17"/>
  <c r="G48" i="17"/>
  <c r="G41" i="17"/>
  <c r="G35" i="17"/>
  <c r="G30" i="17"/>
  <c r="G24" i="17"/>
  <c r="F66" i="17"/>
  <c r="F61" i="17"/>
  <c r="F53" i="17"/>
  <c r="F48" i="17"/>
  <c r="F41" i="17"/>
  <c r="E35" i="17"/>
  <c r="F35" i="17"/>
  <c r="F30" i="17"/>
  <c r="F24" i="17"/>
  <c r="E66" i="17"/>
  <c r="E61" i="17"/>
  <c r="E53" i="17"/>
  <c r="E48" i="17"/>
  <c r="E41" i="17"/>
  <c r="E30" i="17"/>
  <c r="E24" i="17"/>
  <c r="G18" i="17"/>
  <c r="F18" i="17"/>
  <c r="E18" i="17"/>
  <c r="I42" i="17" l="1"/>
  <c r="I49" i="17"/>
  <c r="I25" i="17"/>
  <c r="I36" i="17"/>
  <c r="I31" i="17"/>
  <c r="I19" i="17"/>
  <c r="F67" i="17"/>
  <c r="G67" i="17"/>
  <c r="I14" i="17"/>
  <c r="I54" i="17"/>
  <c r="E67" i="17"/>
  <c r="I62" i="17"/>
  <c r="O8" i="12"/>
  <c r="O11" i="12"/>
  <c r="O14" i="12"/>
  <c r="O17" i="12"/>
  <c r="O21" i="12"/>
  <c r="P11" i="12" l="1"/>
  <c r="P14" i="12"/>
  <c r="P17" i="12"/>
  <c r="P21" i="12"/>
  <c r="H24" i="12"/>
  <c r="P8" i="12"/>
  <c r="E17" i="16"/>
  <c r="I16" i="9"/>
  <c r="H13" i="9"/>
  <c r="K13" i="9"/>
  <c r="K10" i="9"/>
  <c r="H10" i="9"/>
  <c r="L10" i="9" s="1"/>
  <c r="H7" i="9"/>
  <c r="L7" i="9" s="1"/>
  <c r="M13" i="9"/>
  <c r="M7" i="9"/>
  <c r="M10" i="9"/>
  <c r="J16" i="9"/>
  <c r="B16" i="9"/>
  <c r="H27" i="5"/>
  <c r="M24" i="7"/>
  <c r="M21" i="7"/>
  <c r="M18" i="7"/>
  <c r="K24" i="7"/>
  <c r="K21" i="7"/>
  <c r="M24" i="6"/>
  <c r="J24" i="6"/>
  <c r="J24" i="7" s="1"/>
  <c r="J21" i="6"/>
  <c r="J21" i="7" s="1"/>
  <c r="J18" i="6"/>
  <c r="J18" i="7" s="1"/>
  <c r="M18" i="6"/>
  <c r="I18" i="5"/>
  <c r="H18" i="6"/>
  <c r="M24" i="5"/>
  <c r="M21" i="5"/>
  <c r="M18" i="5"/>
  <c r="M27" i="5" s="1"/>
  <c r="I24" i="5"/>
  <c r="L24" i="5" s="1"/>
  <c r="H24" i="7"/>
  <c r="I21" i="5"/>
  <c r="I21" i="7" s="1"/>
  <c r="H21" i="6"/>
  <c r="B27" i="7"/>
  <c r="H21" i="7"/>
  <c r="H18" i="7"/>
  <c r="D7" i="7"/>
  <c r="D6" i="7"/>
  <c r="D5" i="7"/>
  <c r="D4" i="7"/>
  <c r="B27" i="6"/>
  <c r="H24" i="6"/>
  <c r="D7" i="6"/>
  <c r="D6" i="6"/>
  <c r="D5" i="6"/>
  <c r="D4" i="6"/>
  <c r="B27" i="5"/>
  <c r="D7" i="5"/>
  <c r="D6" i="5"/>
  <c r="D5" i="5"/>
  <c r="D4" i="5"/>
  <c r="B26" i="1"/>
  <c r="I24" i="7" l="1"/>
  <c r="K27" i="7"/>
  <c r="I27" i="5"/>
  <c r="L24" i="7"/>
  <c r="M27" i="7"/>
  <c r="K16" i="9"/>
  <c r="H16" i="9"/>
  <c r="H27" i="6"/>
  <c r="M16" i="9"/>
  <c r="H27" i="7"/>
  <c r="I24" i="6"/>
  <c r="L24" i="6" s="1"/>
  <c r="J27" i="7"/>
  <c r="L21" i="7"/>
  <c r="I18" i="6"/>
  <c r="L18" i="6" s="1"/>
  <c r="L13" i="9"/>
  <c r="L16" i="9"/>
  <c r="J27" i="6"/>
  <c r="L18" i="5"/>
  <c r="L21" i="5"/>
  <c r="I18" i="7"/>
  <c r="I27" i="7" s="1"/>
  <c r="I21" i="6"/>
  <c r="I69" i="17"/>
  <c r="D12" i="16" s="1"/>
  <c r="E12" i="16" s="1"/>
  <c r="P24" i="12"/>
  <c r="D10" i="16" s="1"/>
  <c r="E10" i="16" s="1"/>
  <c r="I27" i="6" l="1"/>
  <c r="L21" i="6"/>
  <c r="L18" i="7"/>
  <c r="L27" i="7" s="1"/>
  <c r="L27" i="5"/>
  <c r="J69" i="17"/>
  <c r="E15" i="16"/>
  <c r="E20" i="16" s="1"/>
  <c r="P26" i="12"/>
  <c r="M21" i="6" l="1"/>
  <c r="M27" i="6" s="1"/>
  <c r="L27" i="6"/>
</calcChain>
</file>

<file path=xl/comments1.xml><?xml version="1.0" encoding="utf-8"?>
<comments xmlns="http://schemas.openxmlformats.org/spreadsheetml/2006/main">
  <authors>
    <author>Liliana Diaz Muños</author>
  </authors>
  <commentList>
    <comment ref="G8" authorId="0" shapeId="0">
      <text>
        <r>
          <rPr>
            <b/>
            <sz val="9"/>
            <color indexed="81"/>
            <rFont val="Tahoma"/>
            <family val="2"/>
          </rPr>
          <t>Liliana Diaz Muños:</t>
        </r>
        <r>
          <rPr>
            <sz val="9"/>
            <color indexed="81"/>
            <rFont val="Tahoma"/>
            <family val="2"/>
          </rPr>
          <t xml:space="preserve">
</t>
        </r>
        <r>
          <rPr>
            <sz val="16"/>
            <color indexed="81"/>
            <rFont val="Tahoma"/>
            <family val="2"/>
          </rPr>
          <t xml:space="preserve">
Base de datos de control y seguimiento para la ejecucion del PAA2018 - RUTH</t>
        </r>
      </text>
    </comment>
    <comment ref="G9" authorId="0" shapeId="0">
      <text>
        <r>
          <rPr>
            <b/>
            <sz val="16"/>
            <color indexed="81"/>
            <rFont val="Tahoma"/>
            <family val="2"/>
          </rPr>
          <t>Liliana Diaz Muños:</t>
        </r>
        <r>
          <rPr>
            <sz val="16"/>
            <color indexed="81"/>
            <rFont val="Tahoma"/>
            <family val="2"/>
          </rPr>
          <t xml:space="preserve">
ESTUDIOS PREVIOS
ESTUDIOS DE SECTOR
ruth
</t>
        </r>
      </text>
    </comment>
    <comment ref="G10" authorId="0" shapeId="0">
      <text>
        <r>
          <rPr>
            <b/>
            <sz val="16"/>
            <color indexed="81"/>
            <rFont val="Tahoma"/>
            <family val="2"/>
          </rPr>
          <t xml:space="preserve">Liliana Diaz Muñoz:
</t>
        </r>
        <r>
          <rPr>
            <sz val="16"/>
            <color indexed="81"/>
            <rFont val="Tahoma"/>
            <family val="2"/>
          </rPr>
          <t xml:space="preserve">
- SOLICITUDES DE CONTRATACION DEL PAA2018  ruth
- MEMORANDOS ENVIADOS A LA OAJ ruth</t>
        </r>
      </text>
    </comment>
    <comment ref="G11" authorId="0" shapeId="0">
      <text>
        <r>
          <rPr>
            <b/>
            <sz val="12"/>
            <color indexed="81"/>
            <rFont val="Tahoma"/>
            <family val="2"/>
          </rPr>
          <t>Liliana Diaz Muños:</t>
        </r>
        <r>
          <rPr>
            <sz val="12"/>
            <color indexed="81"/>
            <rFont val="Tahoma"/>
            <family val="2"/>
          </rPr>
          <t xml:space="preserve">
Actas de reunion realizadas del Plan de Accion </t>
        </r>
      </text>
    </comment>
    <comment ref="G12" authorId="0" shapeId="0">
      <text>
        <r>
          <rPr>
            <b/>
            <sz val="9"/>
            <color indexed="81"/>
            <rFont val="Tahoma"/>
            <family val="2"/>
          </rPr>
          <t>Liliana Diaz Muños:</t>
        </r>
        <r>
          <rPr>
            <sz val="9"/>
            <color indexed="81"/>
            <rFont val="Tahoma"/>
            <family val="2"/>
          </rPr>
          <t xml:space="preserve">
</t>
        </r>
        <r>
          <rPr>
            <sz val="12"/>
            <color indexed="81"/>
            <rFont val="Tahoma"/>
            <family val="2"/>
          </rPr>
          <t>Matriz del Plan de Accion Trimestral</t>
        </r>
      </text>
    </comment>
    <comment ref="G13" authorId="0" shapeId="0">
      <text>
        <r>
          <rPr>
            <b/>
            <sz val="9"/>
            <color indexed="81"/>
            <rFont val="Tahoma"/>
            <family val="2"/>
          </rPr>
          <t>Liliana Diaz Muños:</t>
        </r>
        <r>
          <rPr>
            <sz val="9"/>
            <color indexed="81"/>
            <rFont val="Tahoma"/>
            <family val="2"/>
          </rPr>
          <t xml:space="preserve">
</t>
        </r>
        <r>
          <rPr>
            <sz val="12"/>
            <color indexed="81"/>
            <rFont val="Tahoma"/>
            <family val="2"/>
          </rPr>
          <t xml:space="preserve">Evidencias del Plan de Accion
</t>
        </r>
      </text>
    </comment>
    <comment ref="G14" authorId="0" shapeId="0">
      <text>
        <r>
          <rPr>
            <b/>
            <sz val="9"/>
            <color indexed="81"/>
            <rFont val="Tahoma"/>
            <family val="2"/>
          </rPr>
          <t>Liliana Diaz Muños:</t>
        </r>
        <r>
          <rPr>
            <sz val="9"/>
            <color indexed="81"/>
            <rFont val="Tahoma"/>
            <family val="2"/>
          </rPr>
          <t xml:space="preserve">
</t>
        </r>
        <r>
          <rPr>
            <sz val="14"/>
            <color indexed="81"/>
            <rFont val="Tahoma"/>
            <family val="2"/>
          </rPr>
          <t>Matriz Programacion del PAC Y Matriz Ejecucion del PAC</t>
        </r>
      </text>
    </comment>
    <comment ref="G15" authorId="0" shapeId="0">
      <text>
        <r>
          <rPr>
            <b/>
            <sz val="9"/>
            <color indexed="81"/>
            <rFont val="Tahoma"/>
            <family val="2"/>
          </rPr>
          <t>Liliana Diaz Muños:</t>
        </r>
        <r>
          <rPr>
            <sz val="9"/>
            <color indexed="81"/>
            <rFont val="Tahoma"/>
            <family val="2"/>
          </rPr>
          <t xml:space="preserve">
</t>
        </r>
        <r>
          <rPr>
            <sz val="14"/>
            <color indexed="81"/>
            <rFont val="Tahoma"/>
            <family val="2"/>
          </rPr>
          <t>Memorandos de Radicacion Facturas y paquetes documentos.</t>
        </r>
      </text>
    </comment>
    <comment ref="G16" authorId="0" shapeId="0">
      <text>
        <r>
          <rPr>
            <b/>
            <sz val="9"/>
            <color indexed="81"/>
            <rFont val="Tahoma"/>
            <family val="2"/>
          </rPr>
          <t>Liliana Diaz Muños:</t>
        </r>
        <r>
          <rPr>
            <sz val="9"/>
            <color indexed="81"/>
            <rFont val="Tahoma"/>
            <family val="2"/>
          </rPr>
          <t xml:space="preserve">
</t>
        </r>
        <r>
          <rPr>
            <sz val="14"/>
            <color indexed="81"/>
            <rFont val="Tahoma"/>
            <family val="2"/>
          </rPr>
          <t xml:space="preserve">Base de datos de Melisa con el % de ejecucion
</t>
        </r>
      </text>
    </comment>
    <comment ref="G17" authorId="0" shapeId="0">
      <text>
        <r>
          <rPr>
            <b/>
            <sz val="14"/>
            <color indexed="81"/>
            <rFont val="Tahoma"/>
            <family val="2"/>
          </rPr>
          <t>Liliana Diaz Muñoz:</t>
        </r>
        <r>
          <rPr>
            <sz val="14"/>
            <color indexed="81"/>
            <rFont val="Tahoma"/>
            <family val="2"/>
          </rPr>
          <t xml:space="preserve">
Informe final del supervisor o Acta recibo final a satisfaccion de la liquidacion. Melisa Perez
</t>
        </r>
      </text>
    </comment>
    <comment ref="G18" authorId="0" shapeId="0">
      <text>
        <r>
          <rPr>
            <b/>
            <sz val="14"/>
            <color indexed="81"/>
            <rFont val="Tahoma"/>
            <family val="2"/>
          </rPr>
          <t>Liliana Diaz Muños:</t>
        </r>
        <r>
          <rPr>
            <sz val="14"/>
            <color indexed="81"/>
            <rFont val="Tahoma"/>
            <family val="2"/>
          </rPr>
          <t xml:space="preserve">
Proyeccion del Acta de liquidacion y Memorando remitido a la OAJ</t>
        </r>
      </text>
    </comment>
    <comment ref="G19" authorId="0" shapeId="0">
      <text>
        <r>
          <rPr>
            <b/>
            <sz val="10"/>
            <color indexed="81"/>
            <rFont val="Tahoma"/>
            <family val="2"/>
          </rPr>
          <t>Liliana Diaz Muños:</t>
        </r>
        <r>
          <rPr>
            <sz val="10"/>
            <color indexed="81"/>
            <rFont val="Tahoma"/>
            <family val="2"/>
          </rPr>
          <t xml:space="preserve">
</t>
        </r>
        <r>
          <rPr>
            <sz val="14"/>
            <color indexed="81"/>
            <rFont val="Tahoma"/>
            <family val="2"/>
          </rPr>
          <t>Memorando  envviado por OAJ  Y respuesta de la Subdireccion Logistica a traves de correos o fisico contestando las observaciones solicitadas para la liquidacion.
 Melisa Perez</t>
        </r>
      </text>
    </comment>
    <comment ref="G20" authorId="0" shapeId="0">
      <text>
        <r>
          <rPr>
            <b/>
            <sz val="9"/>
            <color indexed="81"/>
            <rFont val="Tahoma"/>
            <family val="2"/>
          </rPr>
          <t>Liliana Diaz Muños:</t>
        </r>
        <r>
          <rPr>
            <sz val="9"/>
            <color indexed="81"/>
            <rFont val="Tahoma"/>
            <family val="2"/>
          </rPr>
          <t xml:space="preserve">
</t>
        </r>
        <r>
          <rPr>
            <sz val="14"/>
            <color indexed="81"/>
            <rFont val="Tahoma"/>
            <family val="2"/>
          </rPr>
          <t>Evidencia:  Solicitudes de recursos (Ruth Melo ) y Memorandos remitidos a financiera  (Melisa)</t>
        </r>
      </text>
    </comment>
    <comment ref="G21" authorId="0" shapeId="0">
      <text>
        <r>
          <rPr>
            <b/>
            <sz val="15"/>
            <color indexed="81"/>
            <rFont val="Tahoma"/>
            <family val="2"/>
          </rPr>
          <t>Liliana Diaz Muños:</t>
        </r>
        <r>
          <rPr>
            <sz val="15"/>
            <color indexed="81"/>
            <rFont val="Tahoma"/>
            <family val="2"/>
          </rPr>
          <t xml:space="preserve">
Base de control y seguimiento de manteminiemtos correctivos en taller mensual de entradas al taller y salidas del taller.
Archivo plano Cesar y Alfonso
Matriz de Indicadores de tiempo de respuesta de mantenimientos con sus evidencias</t>
        </r>
      </text>
    </comment>
    <comment ref="G22" authorId="0" shapeId="0">
      <text>
        <r>
          <rPr>
            <b/>
            <sz val="14"/>
            <color indexed="81"/>
            <rFont val="Tahoma"/>
            <family val="2"/>
          </rPr>
          <t>Liliana Diaz Muños:</t>
        </r>
        <r>
          <rPr>
            <sz val="14"/>
            <color indexed="81"/>
            <rFont val="Tahoma"/>
            <family val="2"/>
          </rPr>
          <t xml:space="preserve">
Clasificacion de solicitudes de mantenimiento por Alfonso Correos de priorizacion lo de frenos 
</t>
        </r>
      </text>
    </comment>
    <comment ref="G23" authorId="0" shapeId="0">
      <text>
        <r>
          <rPr>
            <b/>
            <sz val="14"/>
            <color indexed="81"/>
            <rFont val="Tahoma"/>
            <family val="2"/>
          </rPr>
          <t>Liliana Diaz Muños:</t>
        </r>
        <r>
          <rPr>
            <sz val="14"/>
            <color indexed="81"/>
            <rFont val="Tahoma"/>
            <family val="2"/>
          </rPr>
          <t xml:space="preserve">
Informes de residentes
Correos de residentes
Fotografias residentes
</t>
        </r>
      </text>
    </comment>
  </commentList>
</comments>
</file>

<file path=xl/sharedStrings.xml><?xml version="1.0" encoding="utf-8"?>
<sst xmlns="http://schemas.openxmlformats.org/spreadsheetml/2006/main" count="610" uniqueCount="327">
  <si>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</si>
  <si>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</si>
  <si>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</si>
  <si>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</si>
  <si>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</si>
  <si>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</si>
  <si>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</si>
  <si>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</si>
  <si>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</si>
  <si>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</si>
  <si>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</si>
  <si>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</si>
  <si>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</si>
  <si>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</si>
  <si>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</si>
  <si>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</si>
  <si>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</si>
  <si>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</si>
  <si>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</si>
  <si>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</si>
  <si>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</si>
  <si>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</si>
  <si>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</si>
  <si>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</si>
  <si>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</si>
  <si>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</si>
  <si>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</si>
  <si>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</si>
  <si>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</si>
  <si>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</si>
  <si>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</si>
  <si>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</si>
  <si>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</si>
  <si>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</si>
  <si>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</si>
  <si>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</si>
  <si>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</si>
  <si>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</si>
  <si>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</si>
  <si>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</si>
  <si>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</si>
  <si>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</si>
  <si>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</si>
  <si>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</si>
  <si>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</si>
  <si>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</si>
  <si>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</si>
  <si>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</si>
  <si>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</si>
  <si>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</si>
  <si>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</si>
  <si>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</si>
  <si>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</si>
  <si>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</si>
  <si>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</si>
  <si>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</si>
  <si>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</si>
  <si>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</si>
  <si>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</si>
  <si>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</si>
  <si>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</si>
  <si>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</si>
  <si>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</si>
  <si>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</si>
  <si>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</si>
  <si>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</si>
  <si>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</si>
  <si>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</si>
  <si>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</si>
  <si>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</si>
  <si>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</si>
  <si>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</si>
  <si>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</si>
  <si>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</si>
  <si>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</si>
  <si>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</si>
  <si>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</si>
  <si>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</si>
  <si>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</si>
  <si>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</si>
  <si>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</si>
  <si>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</si>
  <si>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</si>
  <si>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</si>
  <si>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</si>
  <si>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</si>
  <si>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</si>
  <si>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</si>
  <si>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</si>
  <si>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</si>
  <si>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</si>
  <si>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</si>
  <si>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</si>
  <si>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</si>
  <si>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</si>
  <si>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</si>
  <si>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</si>
  <si>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</si>
  <si>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</si>
  <si>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</si>
  <si>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</si>
  <si>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</si>
  <si>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</si>
  <si>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</si>
  <si>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</si>
  <si>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</si>
  <si>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</si>
  <si>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</si>
  <si>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</si>
  <si>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</si>
  <si>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</si>
  <si>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</si>
  <si>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</si>
  <si>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</si>
  <si>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</si>
  <si>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</si>
  <si>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</si>
  <si>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</si>
  <si>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</si>
  <si>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</si>
  <si>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</si>
  <si>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</si>
  <si>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</si>
  <si>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</si>
  <si>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</si>
  <si>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</si>
  <si>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</si>
  <si>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</si>
  <si>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</si>
  <si>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</si>
  <si>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</si>
  <si>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</si>
  <si>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</si>
  <si>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</si>
  <si>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</si>
  <si>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</si>
  <si>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</si>
  <si>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</si>
  <si>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</si>
  <si>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</si>
  <si>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</si>
  <si>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</si>
  <si>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</si>
  <si>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</si>
  <si>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</si>
  <si>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</si>
  <si>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</si>
  <si>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</si>
  <si>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</si>
  <si>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</si>
  <si>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</si>
  <si>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</si>
  <si>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</si>
  <si>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</si>
  <si>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</si>
  <si>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</si>
  <si>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</si>
  <si>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</si>
  <si>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</si>
  <si>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</si>
  <si>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</si>
  <si>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</si>
  <si>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</si>
  <si>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</si>
  <si>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</si>
  <si>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</si>
  <si>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</si>
  <si>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</si>
  <si>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</si>
  <si>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</si>
  <si>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</si>
  <si>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</si>
  <si>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</si>
  <si>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</si>
  <si>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</si>
  <si>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</si>
  <si>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</si>
  <si>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</si>
  <si>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</si>
  <si>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</si>
  <si>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</si>
  <si>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</si>
  <si>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</si>
  <si>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</si>
  <si>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</si>
  <si>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</si>
  <si>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</si>
  <si>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</si>
  <si>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</si>
  <si>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</si>
  <si>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</si>
  <si>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</si>
  <si>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</si>
  <si>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</si>
  <si>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</si>
  <si>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</si>
  <si>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</si>
  <si>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</si>
  <si>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</si>
  <si>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</si>
  <si>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</si>
  <si>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</si>
  <si>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</si>
  <si>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</si>
  <si>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</si>
  <si>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</si>
  <si>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</si>
  <si>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</si>
  <si>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</si>
  <si>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</si>
  <si>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</si>
  <si>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</si>
  <si>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</si>
  <si>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</si>
  <si>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</si>
  <si>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</si>
  <si>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</si>
  <si>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</si>
  <si>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</si>
  <si>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</si>
  <si>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</si>
  <si>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</si>
  <si>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</si>
  <si>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</si>
  <si>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</si>
  <si>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</si>
  <si>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</si>
  <si>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</si>
  <si>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</si>
  <si>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</si>
  <si>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</si>
  <si>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</si>
  <si>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</si>
  <si>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</si>
  <si>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</si>
  <si>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</si>
  <si>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</si>
  <si>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</si>
  <si>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</si>
  <si>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</si>
  <si>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</si>
  <si>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</si>
  <si>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</si>
  <si>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</si>
  <si>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</si>
  <si>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</si>
  <si>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</si>
  <si>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</si>
  <si>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</si>
  <si>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</si>
  <si>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</si>
  <si>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</si>
  <si>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</si>
  <si>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</si>
  <si>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</si>
  <si>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</si>
  <si>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</si>
  <si>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</si>
  <si>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</si>
  <si>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</si>
  <si>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</si>
  <si>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</si>
  <si>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</si>
  <si>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</si>
  <si>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</si>
  <si>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</si>
  <si>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</si>
  <si>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</si>
  <si>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</si>
  <si>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</si>
  <si>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</si>
  <si>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</si>
  <si>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</si>
  <si>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</si>
  <si>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</si>
  <si>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</si>
  <si>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</si>
  <si>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</si>
  <si>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</si>
  <si>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Ejecutar las metas establecidas en el plan de acción institucional de los procesos liderados por la Subdirección Logística</t>
  </si>
  <si>
    <t>Concertación</t>
  </si>
  <si>
    <t>Pedro Andrés Manosalva Rincón</t>
  </si>
  <si>
    <t>Preparar la respuesta y responder de manera efectiva y segura ante incendios, incidentes con materiales peligrosos y casos que requieran operaciones de rescate, así como en las demás situaciones de emergencia que se presenten en Bogotá D.C., además de dar apoyo en los ámbitos regional, nacional e internacional</t>
  </si>
  <si>
    <t xml:space="preserve">% cumplimiento programado a 2° semestre </t>
  </si>
  <si>
    <t>Gerente Público</t>
  </si>
  <si>
    <t>PEDRO ANDRÉS MANOSALVA RINCÓN</t>
  </si>
  <si>
    <t>Director UAECOB</t>
  </si>
  <si>
    <t>CARLOS AUGUSTO TORRES MEJÍA</t>
  </si>
  <si>
    <t>Subdirector Logístico</t>
  </si>
  <si>
    <t>ACUERDO DE GESTIÓN - ANEXO 1: CONCERTACIÓN, SEGUIMIENTO,  RETROALIMENTACIÓN  Y EVALUACIÓN DE COMPROMISOS GERENCIALES</t>
  </si>
  <si>
    <t>SUBDIRECCIÓN LOGÍSTICA</t>
  </si>
  <si>
    <t>Firma del Gerente Público.</t>
  </si>
  <si>
    <t>Firma del Gerente Público</t>
  </si>
  <si>
    <t xml:space="preserve">ANEXO 3: CONSOLIDADO DE EVALUACION DEL ACUERDO DE GESTIÓN </t>
  </si>
  <si>
    <t>Ejecutar el 100% de los recursos de Inversión asignados a la Subdirección Logística a fin de dar cumplimiento a las metas establecidas por la Unidad para la vigencia 2018 en el marco del Plan de Desarrollo vigente.</t>
  </si>
  <si>
    <t>Enero 2 de 2018</t>
  </si>
  <si>
    <t>01/01/2018 a 31/12/2018</t>
  </si>
  <si>
    <t>Cumplir el 100% del pago de las reservas a noviembre 30 de 2018 a cargo de la Subdirección Logística</t>
  </si>
  <si>
    <t>% de ejecución de los recursos de reservas</t>
  </si>
  <si>
    <t>01/01/2018 a 30/11/2018</t>
  </si>
  <si>
    <t>Depurar el 40% de los pasivos a Noviembre 30 de 2018 a cargo de la Subdirección Logística</t>
  </si>
  <si>
    <t xml:space="preserve">% de ejecución de los pasivos </t>
  </si>
  <si>
    <t>Superior Jerárquico</t>
  </si>
  <si>
    <t>Firma Superior Jerárquico</t>
  </si>
  <si>
    <t xml:space="preserve">Carlos Augusto Torres Mejía </t>
  </si>
  <si>
    <t xml:space="preserve">Firma del Superior Jerárquico </t>
  </si>
  <si>
    <t>Enero 2-2018</t>
  </si>
  <si>
    <t xml:space="preserve">Concertación para el desempeño sobresaliente (5% adicional. Describir los compromisos gerenciales adicionales) </t>
  </si>
  <si>
    <t xml:space="preserve">2. Proyectar Acta de liquidacion  y remiti a OAJ
</t>
  </si>
  <si>
    <t>3. Disponer de base de datos con el avance financiero y realizar Seguimiento  % de ejecucion de los contratos.</t>
  </si>
  <si>
    <t>2. Velar por la correcta ejecucion del PAC - Radicacion de la Facturacion, Gestionando los pagos ante la Oficina Financiera,  recopilacion y verificacion de las facturas y documentos completos requeridos por financiera.  Siempre y cuando no existan factores externos que impidan el pago.</t>
  </si>
  <si>
    <t>Propender que los tiempos en promedio de respuesta de los mantenimientos correctivos del Parque Automotor ejecutados a traves del contrato de mantenimiento sean inferiores a 6 dias</t>
  </si>
  <si>
    <t xml:space="preserve">1. Emitir el informe final del supervisor liquidador o acta de recibo final a satisfaccion del contrato a liquidar.
</t>
  </si>
  <si>
    <t xml:space="preserve">1. Programacion y Ejecucion del  Plan Anual de Caja PAC  </t>
  </si>
  <si>
    <t xml:space="preserve">3. Gestionar y dar tramite a las  observaciones que revisa y  emite la Oficina Asesora Juridica con respecto a la liquidacion del contrato 
</t>
  </si>
  <si>
    <t xml:space="preserve">4. Requerir los Recursos al Comité de Contratacion para el pago de los Pasivos y una vez sean aprobados los recursos tramitar el correspondiente pago a la Oficina Financiera 
</t>
  </si>
  <si>
    <t>3. Recopilación de evidencias  de  cumplimiento  de cada una  de  las  actividades.</t>
  </si>
  <si>
    <t xml:space="preserve">Promedio en tiempo de respuesta para la  atencion de mantenimientos correctivos
</t>
  </si>
  <si>
    <t xml:space="preserve">1. Reuniones  para seguimiento  a la ejecución  de las  actividades del Plan de Accion a cargo  de  la  Subdirección Logistica. 
</t>
  </si>
  <si>
    <t>1. Contar con una base de datos de control y seguimiento para la ejecucion del  Plan anual de adquisiciones 2018</t>
  </si>
  <si>
    <t>3. Radicar ante la Oficina Asesora Juridica las solicitudes de contratacion del PAA 2018 de responsabilidad de la subdireccion logistica</t>
  </si>
  <si>
    <t xml:space="preserve">1. Disponer de una base de datos de control  y seguimiento de los mantenimientos correctivos de los vehiculos en taller de la UAECOB </t>
  </si>
  <si>
    <t xml:space="preserve">2. Clasificar las solicitudes de mantenimientos enviadas por las diferentes Estaciones de la Uaecob, con el fin de priorizar los mantenimientos correctivos </t>
  </si>
  <si>
    <t xml:space="preserve">3. Disponer de personal en el taller (Residentes de taller) con el fin de controlar y verificar que los mantenimientos correctivos se realicen de manera eficiente y en los casos de requerir reemplazo de repuestos se realicen con los repuestos originales. </t>
  </si>
  <si>
    <t xml:space="preserve">2. Proyectar los documentos Precontractuales para los procesos de selección establecidos en el PAA 2018 de responsabilidad de la Subdireccion Logistica </t>
  </si>
  <si>
    <t xml:space="preserve">2. Cumplir oportunamente  con  el  informe trimestral del  Plan  de  Acción a la Oficina Asesora de Planeación.
</t>
  </si>
  <si>
    <t xml:space="preserve">% Cumplimiento de indicador 2° Semestre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</si>
</sst>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68"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b/>
      <sz val="28"/>
      <color theme="1"/>
      <name val="Arial"/>
      <family val="2"/>
    </font>
    <font>
      <b/>
      <sz val="20"/>
      <color theme="1"/>
      <name val="Arial"/>
      <family val="2"/>
    </font>
    <font>
      <sz val="11"/>
      <color theme="5"/>
      <name val="Arial"/>
      <family val="2"/>
    </font>
    <font>
      <sz val="22"/>
      <color theme="1"/>
      <name val="Arial"/>
      <family val="2"/>
    </font>
    <font>
      <b/>
      <sz val="20"/>
      <name val="Arial"/>
      <family val="2"/>
    </font>
    <font>
      <b/>
      <sz val="22"/>
      <color theme="0"/>
      <name val="Arial"/>
      <family val="2"/>
    </font>
    <font>
      <sz val="9"/>
      <color indexed="81"/>
      <name val="Tahoma"/>
      <family val="2"/>
    </font>
    <font>
      <b/>
      <sz val="9"/>
      <color indexed="81"/>
      <name val="Tahoma"/>
      <family val="2"/>
    </font>
    <font>
      <b/>
      <sz val="14"/>
      <color indexed="81"/>
      <name val="Tahoma"/>
      <family val="2"/>
    </font>
    <font>
      <sz val="14"/>
      <color indexed="81"/>
      <name val="Tahoma"/>
      <family val="2"/>
    </font>
    <font>
      <b/>
      <sz val="12"/>
      <color indexed="81"/>
      <name val="Tahoma"/>
      <family val="2"/>
    </font>
    <font>
      <sz val="12"/>
      <color indexed="81"/>
      <name val="Tahoma"/>
      <family val="2"/>
    </font>
    <font>
      <sz val="16"/>
      <color indexed="81"/>
      <name val="Tahoma"/>
      <family val="2"/>
    </font>
    <font>
      <b/>
      <sz val="10"/>
      <color indexed="81"/>
      <name val="Tahoma"/>
      <family val="2"/>
    </font>
    <font>
      <sz val="10"/>
      <color indexed="81"/>
      <name val="Tahoma"/>
      <family val="2"/>
    </font>
    <font>
      <b/>
      <sz val="15"/>
      <color indexed="81"/>
      <name val="Tahoma"/>
      <family val="2"/>
    </font>
    <font>
      <sz val="15"/>
      <color indexed="81"/>
      <name val="Tahoma"/>
      <family val="2"/>
    </font>
    <font>
      <b/>
      <sz val="16"/>
      <color indexed="81"/>
      <name val="Tahoma"/>
      <family val="2"/>
    </font>
    <font>
      <sz val="18"/>
      <color theme="1"/>
      <name val="Arial"/>
      <family val="2"/>
    </font>
    <font>
      <sz val="17"/>
      <color theme="1"/>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491">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7" fillId="0" borderId="0" xfId="0" applyFont="1" applyProtection="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41"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9" xfId="0" applyFont="1" applyFill="1" applyBorder="1" applyAlignment="1" applyProtection="1">
      <alignment vertical="center" wrapText="1"/>
    </xf>
    <xf numFmtId="164" fontId="31" fillId="7" borderId="39" xfId="0" applyNumberFormat="1" applyFont="1" applyFill="1" applyBorder="1" applyAlignment="1" applyProtection="1">
      <alignment horizontal="center" vertical="center" wrapText="1"/>
    </xf>
    <xf numFmtId="9" fontId="21" fillId="7" borderId="39" xfId="1" applyFont="1" applyFill="1" applyBorder="1" applyAlignment="1" applyProtection="1">
      <alignment vertical="center" wrapText="1"/>
    </xf>
    <xf numFmtId="0" fontId="25" fillId="9" borderId="0" xfId="0" applyFont="1" applyFill="1" applyBorder="1" applyAlignment="1" applyProtection="1">
      <alignment horizontal="center" vertical="center" wrapText="1"/>
      <protection locked="0"/>
    </xf>
    <xf numFmtId="0" fontId="25" fillId="9" borderId="0" xfId="0" applyFont="1" applyFill="1" applyBorder="1" applyAlignment="1" applyProtection="1">
      <alignment vertical="center" wrapText="1"/>
      <protection locked="0"/>
    </xf>
    <xf numFmtId="0" fontId="25" fillId="9" borderId="0" xfId="0" applyFont="1" applyFill="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5" fillId="9" borderId="49" xfId="0" applyFont="1" applyFill="1" applyBorder="1" applyAlignment="1" applyProtection="1">
      <alignment vertical="center"/>
      <protection locked="0"/>
    </xf>
    <xf numFmtId="0" fontId="25" fillId="9" borderId="49" xfId="0" applyFont="1" applyFill="1" applyBorder="1" applyAlignment="1" applyProtection="1">
      <alignment horizontal="center" vertical="center" wrapText="1"/>
      <protection locked="0"/>
    </xf>
    <xf numFmtId="0" fontId="13" fillId="9" borderId="0" xfId="0" applyFont="1" applyFill="1" applyBorder="1" applyProtection="1">
      <protection locked="0"/>
    </xf>
    <xf numFmtId="0" fontId="13" fillId="9" borderId="41" xfId="0" applyFont="1" applyFill="1" applyBorder="1" applyProtection="1">
      <protection locked="0"/>
    </xf>
    <xf numFmtId="0" fontId="29" fillId="0" borderId="43" xfId="0" applyFont="1" applyBorder="1" applyProtection="1">
      <protection locked="0"/>
    </xf>
    <xf numFmtId="0" fontId="33" fillId="0" borderId="0" xfId="0" applyFont="1"/>
    <xf numFmtId="0" fontId="33"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5" fillId="0" borderId="0" xfId="0" applyFont="1"/>
    <xf numFmtId="0" fontId="35" fillId="9" borderId="49" xfId="0" applyFont="1" applyFill="1" applyBorder="1"/>
    <xf numFmtId="0" fontId="35" fillId="9" borderId="0" xfId="0" applyFont="1" applyFill="1" applyBorder="1" applyAlignment="1">
      <alignment horizontal="right"/>
    </xf>
    <xf numFmtId="0" fontId="35" fillId="9" borderId="50" xfId="0" applyFont="1" applyFill="1" applyBorder="1"/>
    <xf numFmtId="0" fontId="35" fillId="9" borderId="0" xfId="0" applyFont="1" applyFill="1" applyBorder="1"/>
    <xf numFmtId="9" fontId="35" fillId="8" borderId="1" xfId="1" applyFont="1" applyFill="1" applyBorder="1" applyAlignment="1">
      <alignment horizontal="center" vertical="center"/>
    </xf>
    <xf numFmtId="9" fontId="35" fillId="9" borderId="1" xfId="0" applyNumberFormat="1" applyFont="1" applyFill="1" applyBorder="1"/>
    <xf numFmtId="9" fontId="35" fillId="9" borderId="1" xfId="0" applyNumberFormat="1" applyFont="1" applyFill="1" applyBorder="1" applyAlignment="1">
      <alignment horizontal="center"/>
    </xf>
    <xf numFmtId="0" fontId="35" fillId="9" borderId="1" xfId="0" applyFont="1" applyFill="1" applyBorder="1"/>
    <xf numFmtId="165" fontId="35" fillId="8" borderId="1" xfId="0" applyNumberFormat="1" applyFont="1" applyFill="1" applyBorder="1" applyAlignment="1">
      <alignment horizontal="center"/>
    </xf>
    <xf numFmtId="0" fontId="35" fillId="9" borderId="1" xfId="0" applyFont="1" applyFill="1" applyBorder="1" applyAlignment="1">
      <alignment horizontal="center" vertical="center"/>
    </xf>
    <xf numFmtId="0" fontId="35" fillId="9" borderId="45" xfId="0" applyFont="1" applyFill="1" applyBorder="1"/>
    <xf numFmtId="0" fontId="25" fillId="9" borderId="50"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6" fillId="9" borderId="0" xfId="0" applyFont="1" applyFill="1" applyBorder="1" applyAlignment="1" applyProtection="1">
      <alignment horizontal="center"/>
      <protection locked="0"/>
    </xf>
    <xf numFmtId="0" fontId="35" fillId="9" borderId="41" xfId="0" applyFont="1" applyFill="1" applyBorder="1"/>
    <xf numFmtId="0" fontId="35" fillId="9" borderId="43" xfId="0" applyFont="1" applyFill="1" applyBorder="1"/>
    <xf numFmtId="0" fontId="35" fillId="9" borderId="0" xfId="0" applyFont="1" applyFill="1"/>
    <xf numFmtId="0" fontId="32" fillId="10" borderId="0" xfId="0" applyFont="1" applyFill="1"/>
    <xf numFmtId="0" fontId="33" fillId="9" borderId="0" xfId="0" applyFont="1" applyFill="1" applyAlignment="1"/>
    <xf numFmtId="0" fontId="41" fillId="9" borderId="0" xfId="0" applyFont="1" applyFill="1"/>
    <xf numFmtId="0" fontId="41" fillId="9" borderId="0" xfId="0" applyFont="1" applyFill="1" applyAlignment="1">
      <alignment horizontal="center"/>
    </xf>
    <xf numFmtId="0" fontId="10" fillId="9" borderId="39" xfId="0" applyFont="1" applyFill="1" applyBorder="1" applyAlignment="1">
      <alignment horizontal="center" vertical="center"/>
    </xf>
    <xf numFmtId="0" fontId="41" fillId="9" borderId="49" xfId="0" applyFont="1" applyFill="1" applyBorder="1"/>
    <xf numFmtId="0" fontId="41" fillId="9" borderId="0" xfId="0" applyFont="1" applyFill="1" applyBorder="1"/>
    <xf numFmtId="0" fontId="41" fillId="9" borderId="50" xfId="0" applyFont="1" applyFill="1" applyBorder="1"/>
    <xf numFmtId="0" fontId="44" fillId="9" borderId="39" xfId="0" applyFont="1" applyFill="1" applyBorder="1" applyAlignment="1">
      <alignment horizontal="center" vertical="center"/>
    </xf>
    <xf numFmtId="0" fontId="41" fillId="9" borderId="39" xfId="0" applyFont="1" applyFill="1" applyBorder="1" applyAlignment="1">
      <alignment horizontal="center" vertical="center"/>
    </xf>
    <xf numFmtId="0" fontId="41" fillId="0" borderId="49" xfId="0" applyFont="1" applyBorder="1"/>
    <xf numFmtId="0" fontId="10" fillId="9" borderId="42" xfId="0" applyFont="1" applyFill="1" applyBorder="1" applyAlignment="1">
      <alignment horizontal="center" wrapText="1"/>
    </xf>
    <xf numFmtId="0" fontId="10" fillId="9" borderId="16" xfId="0" applyFont="1" applyFill="1" applyBorder="1" applyAlignment="1">
      <alignment horizontal="center" wrapText="1"/>
    </xf>
    <xf numFmtId="0" fontId="44" fillId="9" borderId="39"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4" xfId="0" applyFont="1" applyFill="1" applyBorder="1" applyAlignment="1">
      <alignment horizontal="center" vertical="center" wrapText="1"/>
    </xf>
    <xf numFmtId="0" fontId="42" fillId="10" borderId="0" xfId="0" applyFont="1" applyFill="1"/>
    <xf numFmtId="0" fontId="15" fillId="9" borderId="0" xfId="0" applyFont="1" applyFill="1" applyBorder="1" applyAlignment="1" applyProtection="1">
      <alignment vertical="center"/>
      <protection locked="0"/>
    </xf>
    <xf numFmtId="0" fontId="35" fillId="0" borderId="0" xfId="0" applyFont="1" applyProtection="1">
      <protection locked="0"/>
    </xf>
    <xf numFmtId="0" fontId="13" fillId="0" borderId="0" xfId="0" applyFont="1" applyProtection="1">
      <protection locked="0"/>
    </xf>
    <xf numFmtId="0" fontId="25" fillId="9" borderId="49"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2" fontId="13" fillId="9" borderId="0" xfId="0" applyNumberFormat="1" applyFont="1" applyFill="1" applyBorder="1" applyProtection="1">
      <protection locked="0"/>
    </xf>
    <xf numFmtId="0" fontId="13" fillId="9" borderId="50" xfId="0" applyFont="1" applyFill="1" applyBorder="1" applyProtection="1">
      <protection locked="0"/>
    </xf>
    <xf numFmtId="2" fontId="13" fillId="9" borderId="0" xfId="0" applyNumberFormat="1" applyFont="1" applyFill="1" applyBorder="1" applyAlignment="1" applyProtection="1">
      <alignment horizontal="center"/>
      <protection locked="0"/>
    </xf>
    <xf numFmtId="0" fontId="13" fillId="9" borderId="0" xfId="0" applyFont="1" applyFill="1" applyBorder="1" applyAlignment="1" applyProtection="1">
      <alignment horizontal="center"/>
      <protection locked="0"/>
    </xf>
    <xf numFmtId="0" fontId="13" fillId="9" borderId="50" xfId="0" applyFont="1" applyFill="1" applyBorder="1" applyAlignment="1" applyProtection="1">
      <alignment horizontal="center"/>
      <protection locked="0"/>
    </xf>
    <xf numFmtId="2" fontId="9" fillId="9" borderId="0" xfId="0" applyNumberFormat="1" applyFont="1" applyFill="1" applyBorder="1" applyAlignment="1" applyProtection="1">
      <alignment horizontal="center"/>
      <protection locked="0"/>
    </xf>
    <xf numFmtId="0" fontId="9" fillId="9" borderId="0" xfId="0" applyFont="1" applyFill="1" applyBorder="1" applyAlignment="1" applyProtection="1">
      <alignment horizontal="center"/>
      <protection locked="0"/>
    </xf>
    <xf numFmtId="0" fontId="9" fillId="9" borderId="50" xfId="0" applyFont="1" applyFill="1" applyBorder="1" applyAlignment="1" applyProtection="1">
      <alignment horizontal="center"/>
      <protection locked="0"/>
    </xf>
    <xf numFmtId="0" fontId="25" fillId="9" borderId="45" xfId="0" applyFont="1" applyFill="1" applyBorder="1" applyAlignment="1" applyProtection="1">
      <alignment horizontal="center" vertical="center"/>
      <protection locked="0"/>
    </xf>
    <xf numFmtId="0" fontId="9" fillId="9" borderId="41" xfId="0" applyFont="1" applyFill="1" applyBorder="1" applyAlignment="1" applyProtection="1">
      <alignment horizontal="center" vertical="center"/>
      <protection locked="0"/>
    </xf>
    <xf numFmtId="2" fontId="13" fillId="9" borderId="41" xfId="0" applyNumberFormat="1" applyFont="1" applyFill="1" applyBorder="1" applyProtection="1">
      <protection locked="0"/>
    </xf>
    <xf numFmtId="0" fontId="13" fillId="9" borderId="43" xfId="0" applyFont="1" applyFill="1" applyBorder="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5" xfId="0" applyFont="1" applyBorder="1" applyProtection="1"/>
    <xf numFmtId="0" fontId="13" fillId="0" borderId="46" xfId="0" applyFont="1" applyBorder="1" applyAlignment="1" applyProtection="1">
      <alignment horizontal="center"/>
    </xf>
    <xf numFmtId="0" fontId="13" fillId="0" borderId="49" xfId="0" applyFont="1" applyBorder="1" applyProtection="1"/>
    <xf numFmtId="0" fontId="13" fillId="0" borderId="50" xfId="0" applyFont="1" applyBorder="1" applyAlignment="1" applyProtection="1">
      <alignment horizontal="center"/>
    </xf>
    <xf numFmtId="0" fontId="13" fillId="0" borderId="45" xfId="0" applyFont="1" applyBorder="1" applyProtection="1"/>
    <xf numFmtId="0" fontId="13" fillId="0" borderId="43" xfId="0" applyFont="1" applyBorder="1" applyAlignment="1" applyProtection="1">
      <alignment horizontal="center" vertical="center"/>
    </xf>
    <xf numFmtId="0" fontId="13" fillId="9" borderId="0" xfId="0" applyFont="1" applyFill="1" applyBorder="1" applyProtection="1"/>
    <xf numFmtId="0" fontId="46"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2"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11" fillId="9" borderId="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0" xfId="0" applyFont="1" applyFill="1" applyBorder="1" applyAlignment="1">
      <alignment horizontal="left"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0" fontId="34" fillId="12" borderId="41" xfId="0" applyFont="1" applyFill="1" applyBorder="1" applyAlignment="1" applyProtection="1">
      <alignment horizontal="center" vertical="center"/>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47" fillId="9" borderId="1" xfId="0" applyFont="1" applyFill="1" applyBorder="1" applyAlignment="1" applyProtection="1">
      <alignment horizontal="center" vertical="center"/>
    </xf>
    <xf numFmtId="0" fontId="35"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49" fillId="4" borderId="17" xfId="0" applyFont="1" applyFill="1" applyBorder="1" applyAlignment="1" applyProtection="1">
      <alignment horizontal="center" vertical="center"/>
      <protection locked="0"/>
    </xf>
    <xf numFmtId="165" fontId="13" fillId="9" borderId="0" xfId="0" applyNumberFormat="1" applyFont="1" applyFill="1" applyAlignment="1" applyProtection="1">
      <alignment horizontal="center" vertical="center"/>
    </xf>
    <xf numFmtId="165" fontId="50" fillId="9" borderId="1" xfId="0" applyNumberFormat="1" applyFont="1" applyFill="1" applyBorder="1" applyAlignment="1" applyProtection="1">
      <alignment horizontal="center" vertical="center"/>
    </xf>
    <xf numFmtId="0" fontId="11" fillId="9" borderId="15" xfId="0" applyFont="1" applyFill="1" applyBorder="1" applyAlignment="1" applyProtection="1">
      <alignment horizontal="center" vertical="center"/>
      <protection locked="0"/>
    </xf>
    <xf numFmtId="0" fontId="13" fillId="9" borderId="24" xfId="0" applyFont="1" applyFill="1" applyBorder="1" applyAlignment="1" applyProtection="1">
      <alignment horizontal="center"/>
      <protection locked="0"/>
    </xf>
    <xf numFmtId="0" fontId="25" fillId="9" borderId="0" xfId="0" applyFont="1" applyFill="1" applyBorder="1" applyProtection="1">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3" fillId="9" borderId="0" xfId="0" applyFont="1" applyFill="1" applyProtection="1">
      <protection locked="0"/>
    </xf>
    <xf numFmtId="2" fontId="13" fillId="9" borderId="0" xfId="0" applyNumberFormat="1" applyFont="1" applyFill="1" applyProtection="1">
      <protection locked="0"/>
    </xf>
    <xf numFmtId="9" fontId="28" fillId="9" borderId="1" xfId="0" applyNumberFormat="1" applyFont="1" applyFill="1" applyBorder="1" applyAlignment="1" applyProtection="1">
      <alignment horizontal="center" vertical="center" wrapText="1"/>
      <protection locked="0"/>
    </xf>
    <xf numFmtId="0" fontId="2" fillId="9" borderId="0" xfId="0" applyFont="1" applyFill="1" applyProtection="1">
      <protection locked="0"/>
    </xf>
    <xf numFmtId="2" fontId="2" fillId="9" borderId="0" xfId="0" applyNumberFormat="1" applyFont="1" applyFill="1" applyProtection="1">
      <protection locked="0"/>
    </xf>
    <xf numFmtId="0" fontId="9" fillId="9" borderId="1" xfId="0" applyFont="1" applyFill="1" applyBorder="1" applyAlignment="1" applyProtection="1">
      <alignment horizontal="center" vertical="center"/>
    </xf>
    <xf numFmtId="0" fontId="35" fillId="9" borderId="32" xfId="0" applyFont="1" applyFill="1" applyBorder="1" applyAlignment="1">
      <alignment horizontal="center"/>
    </xf>
    <xf numFmtId="0" fontId="35" fillId="9" borderId="26" xfId="0" applyFont="1" applyFill="1" applyBorder="1" applyAlignment="1">
      <alignment horizontal="center"/>
    </xf>
    <xf numFmtId="0" fontId="47" fillId="9" borderId="0" xfId="0" applyFont="1" applyFill="1" applyBorder="1" applyAlignment="1" applyProtection="1">
      <alignment horizontal="center" vertical="center"/>
    </xf>
    <xf numFmtId="0" fontId="47" fillId="9" borderId="1" xfId="0" applyFont="1" applyFill="1" applyBorder="1" applyAlignment="1" applyProtection="1">
      <alignment horizontal="center"/>
    </xf>
    <xf numFmtId="0" fontId="9" fillId="9" borderId="1" xfId="0" applyFont="1" applyFill="1" applyBorder="1" applyAlignment="1" applyProtection="1">
      <alignment horizontal="center"/>
    </xf>
    <xf numFmtId="0" fontId="45" fillId="8" borderId="47" xfId="0" applyFont="1" applyFill="1" applyBorder="1" applyAlignment="1" applyProtection="1">
      <alignment horizontal="center" vertical="center" wrapText="1"/>
    </xf>
    <xf numFmtId="9" fontId="29" fillId="0" borderId="1" xfId="1" applyFont="1" applyBorder="1" applyAlignment="1" applyProtection="1">
      <alignment horizontal="center" vertical="center" wrapText="1"/>
      <protection locked="0"/>
    </xf>
    <xf numFmtId="0" fontId="45" fillId="8" borderId="47" xfId="0" applyFont="1" applyFill="1" applyBorder="1" applyAlignment="1" applyProtection="1">
      <alignment horizontal="center" vertical="center"/>
    </xf>
    <xf numFmtId="0" fontId="28" fillId="4" borderId="45" xfId="0" applyFont="1" applyFill="1" applyBorder="1" applyAlignment="1" applyProtection="1">
      <alignment horizontal="center" vertical="center"/>
      <protection locked="0"/>
    </xf>
    <xf numFmtId="9" fontId="28" fillId="4" borderId="41" xfId="0" applyNumberFormat="1" applyFont="1" applyFill="1" applyBorder="1" applyAlignment="1" applyProtection="1">
      <alignment vertical="center"/>
      <protection locked="0"/>
    </xf>
    <xf numFmtId="9" fontId="28" fillId="4" borderId="63" xfId="0" applyNumberFormat="1" applyFont="1" applyFill="1" applyBorder="1" applyAlignment="1" applyProtection="1">
      <alignment horizontal="center" vertical="center"/>
    </xf>
    <xf numFmtId="1" fontId="28" fillId="4" borderId="48" xfId="0" applyNumberFormat="1" applyFont="1" applyFill="1" applyBorder="1" applyAlignment="1" applyProtection="1">
      <alignment horizontal="center" vertical="center"/>
    </xf>
    <xf numFmtId="9" fontId="28" fillId="4" borderId="48" xfId="0" applyNumberFormat="1" applyFont="1" applyFill="1" applyBorder="1" applyAlignment="1" applyProtection="1">
      <alignment horizontal="center" vertical="center"/>
    </xf>
    <xf numFmtId="9" fontId="28" fillId="9" borderId="48" xfId="0" applyNumberFormat="1" applyFont="1" applyFill="1" applyBorder="1" applyAlignment="1" applyProtection="1">
      <alignment horizontal="center" vertical="center"/>
    </xf>
    <xf numFmtId="9" fontId="28" fillId="9" borderId="48" xfId="1" applyFont="1" applyFill="1" applyBorder="1" applyAlignment="1" applyProtection="1">
      <alignment horizontal="center" vertical="center"/>
    </xf>
    <xf numFmtId="0" fontId="66" fillId="0" borderId="1" xfId="0" applyNumberFormat="1" applyFont="1" applyBorder="1" applyAlignment="1" applyProtection="1">
      <alignment vertical="center" wrapText="1"/>
      <protection locked="0"/>
    </xf>
    <xf numFmtId="0" fontId="66" fillId="0" borderId="1" xfId="0" applyNumberFormat="1" applyFont="1" applyBorder="1" applyAlignment="1" applyProtection="1">
      <alignment vertical="top" wrapText="1"/>
      <protection locked="0"/>
    </xf>
    <xf numFmtId="0" fontId="66" fillId="0" borderId="1" xfId="0" applyNumberFormat="1" applyFont="1" applyBorder="1" applyAlignment="1" applyProtection="1">
      <alignment horizontal="left" vertical="top" wrapText="1"/>
      <protection locked="0"/>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42" fillId="9" borderId="17"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9" borderId="19" xfId="0" applyFont="1" applyFill="1" applyBorder="1" applyAlignment="1">
      <alignment horizontal="left" vertical="center" wrapText="1"/>
    </xf>
    <xf numFmtId="0" fontId="23" fillId="12" borderId="0" xfId="0" applyFont="1" applyFill="1" applyAlignment="1">
      <alignment horizontal="center" vertical="center"/>
    </xf>
    <xf numFmtId="0" fontId="42" fillId="9" borderId="35" xfId="0" applyFont="1" applyFill="1" applyBorder="1" applyAlignment="1">
      <alignment horizontal="center" vertical="center" wrapText="1"/>
    </xf>
    <xf numFmtId="0" fontId="42" fillId="9" borderId="44" xfId="0" applyFont="1" applyFill="1" applyBorder="1" applyAlignment="1">
      <alignment horizontal="center" vertical="center" wrapText="1"/>
    </xf>
    <xf numFmtId="0" fontId="42" fillId="9" borderId="46" xfId="0" applyFont="1" applyFill="1" applyBorder="1" applyAlignment="1">
      <alignment horizontal="center" vertical="center" wrapText="1"/>
    </xf>
    <xf numFmtId="0" fontId="42" fillId="9" borderId="49" xfId="0" applyFont="1" applyFill="1" applyBorder="1" applyAlignment="1">
      <alignment horizontal="center" vertical="center" wrapText="1"/>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35" xfId="0" applyFont="1" applyFill="1" applyBorder="1" applyAlignment="1">
      <alignment horizontal="left" vertical="center" wrapText="1"/>
    </xf>
    <xf numFmtId="0" fontId="42" fillId="9" borderId="44" xfId="0" applyFont="1" applyFill="1" applyBorder="1" applyAlignment="1">
      <alignment horizontal="left" vertical="center" wrapText="1"/>
    </xf>
    <xf numFmtId="0" fontId="42" fillId="9" borderId="46" xfId="0" applyFont="1" applyFill="1" applyBorder="1" applyAlignment="1">
      <alignment horizontal="left" vertical="center" wrapText="1"/>
    </xf>
    <xf numFmtId="0" fontId="42" fillId="9" borderId="49" xfId="0" applyFont="1" applyFill="1" applyBorder="1" applyAlignment="1">
      <alignment horizontal="left" vertical="center" wrapText="1"/>
    </xf>
    <xf numFmtId="0" fontId="42" fillId="9" borderId="0" xfId="0" applyFont="1" applyFill="1" applyBorder="1" applyAlignment="1">
      <alignment horizontal="left" vertical="center" wrapText="1"/>
    </xf>
    <xf numFmtId="0" fontId="42" fillId="9" borderId="50"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42" fillId="9" borderId="41" xfId="0" applyFont="1" applyFill="1" applyBorder="1" applyAlignment="1">
      <alignment horizontal="left" vertical="center" wrapText="1"/>
    </xf>
    <xf numFmtId="0" fontId="42" fillId="9" borderId="43" xfId="0" applyFont="1" applyFill="1" applyBorder="1" applyAlignment="1">
      <alignment horizontal="left" vertical="center" wrapText="1"/>
    </xf>
    <xf numFmtId="0" fontId="44" fillId="9" borderId="47" xfId="0" applyFont="1" applyFill="1" applyBorder="1" applyAlignment="1">
      <alignment horizontal="center" vertical="center" wrapText="1"/>
    </xf>
    <xf numFmtId="0" fontId="44" fillId="9" borderId="57"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41" fillId="9" borderId="47" xfId="0" applyFont="1" applyFill="1" applyBorder="1" applyAlignment="1">
      <alignment horizontal="center" vertical="center"/>
    </xf>
    <xf numFmtId="0" fontId="41" fillId="9" borderId="48" xfId="0" applyFont="1" applyFill="1" applyBorder="1" applyAlignment="1">
      <alignment horizontal="center" vertical="center"/>
    </xf>
    <xf numFmtId="0" fontId="41" fillId="9" borderId="5" xfId="0" applyFont="1" applyFill="1" applyBorder="1" applyAlignment="1">
      <alignment horizontal="left" vertical="center" wrapText="1"/>
    </xf>
    <xf numFmtId="0" fontId="41" fillId="9" borderId="32" xfId="0" applyFont="1" applyFill="1" applyBorder="1" applyAlignment="1">
      <alignment horizontal="left" vertical="center" wrapText="1"/>
    </xf>
    <xf numFmtId="0" fontId="41" fillId="9" borderId="55" xfId="0" applyFont="1" applyFill="1" applyBorder="1" applyAlignment="1">
      <alignment horizontal="left" vertical="center" wrapText="1"/>
    </xf>
    <xf numFmtId="0" fontId="41" fillId="9" borderId="53" xfId="0" applyFont="1" applyFill="1" applyBorder="1" applyAlignment="1">
      <alignment horizontal="left" vertical="center" wrapText="1"/>
    </xf>
    <xf numFmtId="0" fontId="41" fillId="9" borderId="20" xfId="0" applyFont="1" applyFill="1" applyBorder="1" applyAlignment="1">
      <alignment horizontal="left" vertical="center" wrapText="1"/>
    </xf>
    <xf numFmtId="0" fontId="41" fillId="9" borderId="51"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41" fillId="9" borderId="26" xfId="0" applyFont="1" applyFill="1" applyBorder="1" applyAlignment="1">
      <alignment horizontal="left" vertical="center" wrapText="1"/>
    </xf>
    <xf numFmtId="0" fontId="41" fillId="9" borderId="56" xfId="0" applyFont="1" applyFill="1" applyBorder="1" applyAlignment="1">
      <alignment horizontal="left" vertical="center" wrapText="1"/>
    </xf>
    <xf numFmtId="0" fontId="41" fillId="9" borderId="58" xfId="0" applyFont="1" applyFill="1" applyBorder="1" applyAlignment="1">
      <alignment horizontal="left" vertical="center" wrapText="1"/>
    </xf>
    <xf numFmtId="0" fontId="41" fillId="9" borderId="41"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2" fillId="9" borderId="60" xfId="0" applyFont="1" applyFill="1" applyBorder="1" applyAlignment="1">
      <alignment horizontal="center" vertical="center" wrapText="1"/>
    </xf>
    <xf numFmtId="0" fontId="42" fillId="9" borderId="26" xfId="0" applyFont="1" applyFill="1" applyBorder="1" applyAlignment="1">
      <alignment horizontal="center" vertical="center" wrapText="1"/>
    </xf>
    <xf numFmtId="0" fontId="42" fillId="9" borderId="56" xfId="0" applyFont="1" applyFill="1" applyBorder="1" applyAlignment="1">
      <alignment horizontal="center"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0" fontId="29" fillId="0" borderId="0" xfId="0" applyFont="1" applyBorder="1" applyAlignment="1" applyProtection="1">
      <alignment horizontal="center"/>
      <protection locked="0"/>
    </xf>
    <xf numFmtId="0" fontId="29" fillId="0" borderId="50" xfId="0" applyFont="1" applyBorder="1" applyAlignment="1" applyProtection="1">
      <alignment horizontal="center"/>
      <protection locked="0"/>
    </xf>
    <xf numFmtId="9" fontId="30" fillId="9" borderId="1" xfId="1" applyFont="1" applyFill="1" applyBorder="1" applyAlignment="1" applyProtection="1">
      <alignment horizontal="center" vertical="center" wrapText="1"/>
    </xf>
    <xf numFmtId="9" fontId="29" fillId="9" borderId="1" xfId="1" applyNumberFormat="1" applyFont="1" applyFill="1" applyBorder="1" applyAlignment="1" applyProtection="1">
      <alignment horizontal="center" vertical="center" wrapText="1"/>
    </xf>
    <xf numFmtId="0" fontId="49" fillId="8" borderId="1" xfId="0" applyFont="1" applyFill="1" applyBorder="1" applyAlignment="1" applyProtection="1">
      <alignment horizontal="center" vertical="center" wrapText="1"/>
      <protection locked="0"/>
    </xf>
    <xf numFmtId="0" fontId="67" fillId="0" borderId="1" xfId="0" applyFont="1" applyFill="1" applyBorder="1" applyAlignment="1" applyProtection="1">
      <alignment horizontal="left" vertical="center" wrapText="1"/>
      <protection locked="0"/>
    </xf>
    <xf numFmtId="0" fontId="66" fillId="0" borderId="1" xfId="0" applyFont="1" applyBorder="1" applyAlignment="1" applyProtection="1">
      <alignment horizontal="justify" vertical="center" wrapText="1"/>
      <protection locked="0"/>
    </xf>
    <xf numFmtId="0" fontId="66" fillId="0" borderId="1" xfId="0" applyFont="1" applyBorder="1" applyAlignment="1" applyProtection="1">
      <alignment horizontal="center" vertical="center" wrapText="1"/>
      <protection locked="0"/>
    </xf>
    <xf numFmtId="14" fontId="66" fillId="0" borderId="1" xfId="0" applyNumberFormat="1"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 xfId="0" applyFont="1" applyBorder="1" applyAlignment="1" applyProtection="1">
      <alignment horizontal="left" vertical="top" wrapText="1"/>
      <protection locked="0"/>
    </xf>
    <xf numFmtId="9" fontId="29" fillId="0" borderId="1" xfId="1" applyFont="1" applyBorder="1" applyAlignment="1" applyProtection="1">
      <alignment horizontal="center" vertical="center" wrapText="1"/>
      <protection locked="0"/>
    </xf>
    <xf numFmtId="0" fontId="48" fillId="9" borderId="40" xfId="0" applyFont="1" applyFill="1" applyBorder="1" applyAlignment="1" applyProtection="1">
      <alignment horizontal="left" vertical="center" wrapText="1"/>
      <protection locked="0"/>
    </xf>
    <xf numFmtId="0" fontId="48" fillId="9" borderId="25" xfId="0" applyFont="1" applyFill="1" applyBorder="1" applyAlignment="1" applyProtection="1">
      <alignment horizontal="left" vertical="center" wrapText="1"/>
      <protection locked="0"/>
    </xf>
    <xf numFmtId="0" fontId="48" fillId="9" borderId="61" xfId="0" applyFont="1" applyFill="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11" fillId="9" borderId="18" xfId="0" applyFont="1" applyFill="1" applyBorder="1" applyAlignment="1" applyProtection="1">
      <alignment horizontal="center"/>
      <protection locked="0"/>
    </xf>
    <xf numFmtId="0" fontId="52" fillId="9" borderId="23" xfId="0" applyFont="1" applyFill="1" applyBorder="1" applyAlignment="1" applyProtection="1">
      <alignment horizontal="center"/>
      <protection locked="0"/>
    </xf>
    <xf numFmtId="0" fontId="52" fillId="9" borderId="24" xfId="0" applyFont="1" applyFill="1" applyBorder="1" applyAlignment="1" applyProtection="1">
      <alignment horizontal="center"/>
      <protection locked="0"/>
    </xf>
    <xf numFmtId="0" fontId="52" fillId="9" borderId="33" xfId="0" applyFont="1" applyFill="1" applyBorder="1" applyAlignment="1" applyProtection="1">
      <alignment horizontal="center" vertical="center"/>
      <protection locked="0"/>
    </xf>
    <xf numFmtId="0" fontId="52" fillId="9" borderId="34" xfId="0" applyFont="1" applyFill="1" applyBorder="1" applyAlignment="1" applyProtection="1">
      <alignment horizontal="center" vertical="center"/>
      <protection locked="0"/>
    </xf>
    <xf numFmtId="0" fontId="34" fillId="12" borderId="18" xfId="0" applyFont="1" applyFill="1" applyBorder="1" applyAlignment="1" applyProtection="1">
      <alignment horizontal="center" vertical="center"/>
    </xf>
    <xf numFmtId="0" fontId="34" fillId="12" borderId="19" xfId="0" applyFont="1" applyFill="1" applyBorder="1" applyAlignment="1" applyProtection="1">
      <alignment horizontal="center" vertical="center"/>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9" fontId="29" fillId="0" borderId="1" xfId="1" applyFont="1" applyFill="1" applyBorder="1" applyAlignment="1" applyProtection="1">
      <alignment horizontal="center" vertical="center" wrapText="1"/>
      <protection locked="0"/>
    </xf>
    <xf numFmtId="0" fontId="29" fillId="0" borderId="1" xfId="0" applyFont="1" applyFill="1" applyBorder="1" applyAlignment="1" applyProtection="1">
      <alignment horizontal="left" vertical="top" wrapText="1"/>
      <protection locked="0"/>
    </xf>
    <xf numFmtId="0" fontId="66" fillId="0" borderId="1" xfId="0" applyFont="1" applyFill="1" applyBorder="1" applyAlignment="1" applyProtection="1">
      <alignment horizontal="justify" vertical="center" wrapText="1"/>
      <protection locked="0"/>
    </xf>
    <xf numFmtId="0" fontId="66"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left" vertical="center" wrapText="1"/>
      <protection locked="0"/>
    </xf>
    <xf numFmtId="0" fontId="49" fillId="8" borderId="59" xfId="0" applyFont="1" applyFill="1" applyBorder="1" applyAlignment="1" applyProtection="1">
      <alignment horizontal="center" vertical="center" wrapText="1"/>
      <protection locked="0"/>
    </xf>
    <xf numFmtId="0" fontId="49" fillId="8" borderId="54" xfId="0" applyFont="1" applyFill="1" applyBorder="1" applyAlignment="1" applyProtection="1">
      <alignment horizontal="center" vertical="center" wrapText="1"/>
      <protection locked="0"/>
    </xf>
    <xf numFmtId="0" fontId="51" fillId="0" borderId="32" xfId="0" applyFont="1" applyBorder="1" applyAlignment="1" applyProtection="1">
      <alignment horizontal="center"/>
      <protection locked="0"/>
    </xf>
    <xf numFmtId="0" fontId="52" fillId="9" borderId="40" xfId="0" applyFont="1" applyFill="1" applyBorder="1" applyAlignment="1" applyProtection="1">
      <alignment horizontal="center"/>
      <protection locked="0"/>
    </xf>
    <xf numFmtId="0" fontId="52" fillId="9" borderId="25" xfId="0" applyFont="1" applyFill="1" applyBorder="1" applyAlignment="1" applyProtection="1">
      <alignment horizontal="center"/>
      <protection locked="0"/>
    </xf>
    <xf numFmtId="0" fontId="52" fillId="9" borderId="61" xfId="0" applyFont="1" applyFill="1" applyBorder="1" applyAlignment="1" applyProtection="1">
      <alignment horizontal="center"/>
      <protection locked="0"/>
    </xf>
    <xf numFmtId="0" fontId="52" fillId="9" borderId="62" xfId="0" applyFont="1" applyFill="1" applyBorder="1" applyAlignment="1" applyProtection="1">
      <alignment horizontal="center" vertical="center"/>
      <protection locked="0"/>
    </xf>
    <xf numFmtId="0" fontId="52" fillId="9" borderId="52" xfId="0" applyFont="1" applyFill="1" applyBorder="1" applyAlignment="1" applyProtection="1">
      <alignment horizontal="center" vertical="center"/>
      <protection locked="0"/>
    </xf>
    <xf numFmtId="0" fontId="52" fillId="9" borderId="22" xfId="0" applyFont="1" applyFill="1" applyBorder="1" applyAlignment="1" applyProtection="1">
      <alignment horizontal="center" vertical="center"/>
      <protection locked="0"/>
    </xf>
    <xf numFmtId="0" fontId="29" fillId="0" borderId="1" xfId="0" applyFont="1" applyFill="1" applyBorder="1" applyAlignment="1" applyProtection="1">
      <alignment horizontal="left" vertical="center" wrapText="1"/>
      <protection locked="0"/>
    </xf>
    <xf numFmtId="0" fontId="51" fillId="0" borderId="26"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45" fillId="8" borderId="39" xfId="0" applyFont="1" applyFill="1" applyBorder="1" applyAlignment="1" applyProtection="1">
      <alignment horizontal="center" vertical="center" wrapText="1"/>
    </xf>
    <xf numFmtId="0" fontId="45" fillId="8" borderId="47"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4" fillId="12" borderId="45" xfId="0" applyFont="1" applyFill="1" applyBorder="1" applyAlignment="1" applyProtection="1">
      <alignment horizontal="center" vertical="center"/>
    </xf>
    <xf numFmtId="0" fontId="11" fillId="12" borderId="41" xfId="0" applyFont="1" applyFill="1" applyBorder="1" applyAlignment="1" applyProtection="1">
      <alignment horizontal="center" vertical="center"/>
    </xf>
    <xf numFmtId="0" fontId="11" fillId="12" borderId="43" xfId="0" applyFont="1" applyFill="1" applyBorder="1" applyAlignment="1" applyProtection="1">
      <alignment horizontal="center" vertical="center"/>
    </xf>
    <xf numFmtId="2" fontId="45" fillId="9" borderId="39" xfId="0" applyNumberFormat="1" applyFont="1" applyFill="1" applyBorder="1" applyAlignment="1" applyProtection="1">
      <alignment horizontal="center" vertical="center" wrapText="1"/>
    </xf>
    <xf numFmtId="2" fontId="45" fillId="9" borderId="47" xfId="0" applyNumberFormat="1" applyFont="1" applyFill="1" applyBorder="1" applyAlignment="1" applyProtection="1">
      <alignment horizontal="center" vertical="center" wrapText="1"/>
    </xf>
    <xf numFmtId="0" fontId="34" fillId="12" borderId="41" xfId="0" applyFont="1" applyFill="1" applyBorder="1" applyAlignment="1" applyProtection="1">
      <alignment horizontal="center" vertical="center"/>
    </xf>
    <xf numFmtId="0" fontId="34" fillId="12" borderId="43" xfId="0" applyFont="1" applyFill="1" applyBorder="1" applyAlignment="1" applyProtection="1">
      <alignment horizontal="center" vertical="center"/>
    </xf>
    <xf numFmtId="0" fontId="49" fillId="8" borderId="39" xfId="0" applyFont="1" applyFill="1" applyBorder="1" applyAlignment="1" applyProtection="1">
      <alignment horizontal="center" vertical="center"/>
    </xf>
    <xf numFmtId="0" fontId="49" fillId="8" borderId="47" xfId="0" applyFont="1" applyFill="1" applyBorder="1" applyAlignment="1" applyProtection="1">
      <alignment horizontal="center" vertical="center"/>
    </xf>
    <xf numFmtId="0" fontId="45" fillId="8" borderId="57" xfId="0" applyFont="1" applyFill="1" applyBorder="1" applyAlignment="1" applyProtection="1">
      <alignment horizontal="center" vertical="center" wrapText="1"/>
    </xf>
    <xf numFmtId="0" fontId="45" fillId="9" borderId="39" xfId="0" applyFont="1" applyFill="1" applyBorder="1" applyAlignment="1" applyProtection="1">
      <alignment horizontal="center" vertical="center" wrapText="1"/>
    </xf>
    <xf numFmtId="0" fontId="45" fillId="9" borderId="47" xfId="0" applyFont="1" applyFill="1" applyBorder="1" applyAlignment="1" applyProtection="1">
      <alignment horizontal="center" vertical="center" wrapText="1"/>
    </xf>
    <xf numFmtId="0" fontId="53" fillId="11" borderId="17" xfId="0" applyFont="1" applyFill="1" applyBorder="1" applyAlignment="1" applyProtection="1">
      <alignment horizontal="center" vertical="center"/>
    </xf>
    <xf numFmtId="0" fontId="53" fillId="11" borderId="18" xfId="0" applyFont="1" applyFill="1" applyBorder="1" applyAlignment="1" applyProtection="1">
      <alignment horizontal="center" vertical="center"/>
    </xf>
    <xf numFmtId="0" fontId="53" fillId="11" borderId="19" xfId="0" applyFont="1" applyFill="1" applyBorder="1" applyAlignment="1" applyProtection="1">
      <alignment horizontal="center" vertical="center"/>
    </xf>
    <xf numFmtId="0" fontId="45" fillId="8" borderId="35" xfId="0" applyFont="1" applyFill="1" applyBorder="1" applyAlignment="1" applyProtection="1">
      <alignment horizontal="center" vertical="center" wrapText="1"/>
    </xf>
    <xf numFmtId="0" fontId="45" fillId="8" borderId="46" xfId="0" applyFont="1" applyFill="1" applyBorder="1" applyAlignment="1" applyProtection="1">
      <alignment horizontal="center" vertical="center" wrapText="1"/>
    </xf>
    <xf numFmtId="0" fontId="45" fillId="8" borderId="49" xfId="0" applyFont="1" applyFill="1" applyBorder="1" applyAlignment="1" applyProtection="1">
      <alignment horizontal="center" vertical="center" wrapText="1"/>
    </xf>
    <xf numFmtId="0" fontId="45" fillId="8" borderId="50" xfId="0" applyFont="1" applyFill="1" applyBorder="1" applyAlignment="1" applyProtection="1">
      <alignment horizontal="center" vertical="center" wrapText="1"/>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2" fillId="7" borderId="39" xfId="0" applyFont="1" applyFill="1" applyBorder="1" applyAlignment="1">
      <alignment horizontal="left" vertical="top" wrapText="1"/>
    </xf>
    <xf numFmtId="0" fontId="17" fillId="7" borderId="4" xfId="0" applyFont="1" applyFill="1" applyBorder="1" applyAlignment="1">
      <alignment vertical="center" wrapText="1"/>
    </xf>
    <xf numFmtId="0" fontId="13" fillId="0" borderId="0" xfId="0" applyFont="1" applyBorder="1" applyAlignment="1" applyProtection="1">
      <alignment horizontal="left"/>
    </xf>
    <xf numFmtId="0" fontId="34" fillId="11" borderId="17" xfId="0" applyFont="1" applyFill="1" applyBorder="1" applyAlignment="1" applyProtection="1">
      <alignment horizontal="center" vertical="center" wrapText="1"/>
    </xf>
    <xf numFmtId="0" fontId="34" fillId="11" borderId="18" xfId="0" applyFont="1" applyFill="1" applyBorder="1" applyAlignment="1" applyProtection="1">
      <alignment horizontal="center" vertical="center" wrapText="1"/>
    </xf>
    <xf numFmtId="0" fontId="34"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4" xfId="0" applyFont="1" applyBorder="1" applyAlignment="1" applyProtection="1">
      <alignment horizontal="left" vertical="center" wrapText="1"/>
    </xf>
    <xf numFmtId="0" fontId="13" fillId="0" borderId="41" xfId="0" applyFont="1" applyBorder="1" applyAlignment="1" applyProtection="1">
      <alignment horizontal="left" vertical="center" wrapText="1"/>
    </xf>
    <xf numFmtId="0" fontId="13"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1" xfId="0" applyFont="1" applyBorder="1" applyAlignment="1" applyProtection="1">
      <alignment horizontal="center"/>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3" fillId="9" borderId="1" xfId="0" applyFont="1" applyFill="1" applyBorder="1" applyAlignment="1" applyProtection="1">
      <alignment horizontal="center" vertical="center"/>
    </xf>
    <xf numFmtId="0" fontId="19" fillId="9" borderId="1" xfId="0" applyFont="1" applyFill="1" applyBorder="1" applyAlignment="1" applyProtection="1">
      <alignment horizontal="center" vertical="center" wrapText="1"/>
    </xf>
    <xf numFmtId="0" fontId="47" fillId="9" borderId="0" xfId="0" applyFont="1" applyFill="1" applyBorder="1" applyAlignment="1" applyProtection="1">
      <alignment horizontal="center" vertical="center"/>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5" fillId="9" borderId="25" xfId="0" applyFont="1" applyFill="1" applyBorder="1" applyAlignment="1">
      <alignment horizontal="center"/>
    </xf>
    <xf numFmtId="0" fontId="35" fillId="9" borderId="32" xfId="0" applyFont="1" applyFill="1" applyBorder="1" applyAlignment="1">
      <alignment horizontal="center"/>
    </xf>
    <xf numFmtId="0" fontId="35" fillId="9" borderId="1" xfId="0" applyFont="1" applyFill="1" applyBorder="1" applyAlignment="1">
      <alignment horizontal="left" vertical="center" wrapText="1"/>
    </xf>
    <xf numFmtId="9" fontId="35" fillId="4" borderId="1" xfId="1" applyFont="1" applyFill="1" applyBorder="1" applyAlignment="1">
      <alignment horizontal="center" vertic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0" fontId="35" fillId="9" borderId="0" xfId="0" applyFont="1" applyFill="1" applyBorder="1" applyAlignment="1">
      <alignment horizontal="center"/>
    </xf>
    <xf numFmtId="0" fontId="35" fillId="9" borderId="50" xfId="0" applyFont="1" applyFill="1" applyBorder="1" applyAlignment="1">
      <alignment horizont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9" fontId="35" fillId="0" borderId="2" xfId="0" applyNumberFormat="1" applyFont="1" applyBorder="1" applyAlignment="1">
      <alignment horizontal="center" vertical="center"/>
    </xf>
    <xf numFmtId="9" fontId="35" fillId="0" borderId="4" xfId="0" applyNumberFormat="1" applyFont="1" applyBorder="1" applyAlignment="1">
      <alignment horizontal="center" vertical="center"/>
    </xf>
    <xf numFmtId="0" fontId="25" fillId="9" borderId="20" xfId="0" applyFont="1" applyFill="1" applyBorder="1" applyAlignment="1" applyProtection="1">
      <alignment horizontal="center" vertical="center"/>
      <protection locked="0"/>
    </xf>
    <xf numFmtId="0" fontId="9" fillId="9" borderId="26" xfId="0" applyFont="1" applyFill="1" applyBorder="1" applyAlignment="1" applyProtection="1">
      <alignment horizontal="center" vertical="center"/>
    </xf>
    <xf numFmtId="0" fontId="25" fillId="9" borderId="0" xfId="0" applyFont="1" applyFill="1" applyBorder="1" applyAlignment="1" applyProtection="1">
      <alignment horizontal="center" vertical="center"/>
      <protection locked="0"/>
    </xf>
    <xf numFmtId="9" fontId="35" fillId="4" borderId="2" xfId="0" applyNumberFormat="1" applyFont="1" applyFill="1" applyBorder="1" applyAlignment="1">
      <alignment horizontal="center" vertical="center"/>
    </xf>
    <xf numFmtId="0" fontId="35" fillId="4" borderId="4"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6" t="s">
        <v>0</v>
      </c>
      <c r="C2" s="216"/>
      <c r="D2" s="216"/>
      <c r="E2" s="216"/>
      <c r="F2" s="216"/>
      <c r="G2" s="216"/>
      <c r="H2" s="216"/>
      <c r="I2" s="216"/>
    </row>
    <row r="3" spans="1:9" x14ac:dyDescent="0.25">
      <c r="B3" s="232" t="s">
        <v>1</v>
      </c>
      <c r="C3" s="232"/>
      <c r="D3" s="232"/>
      <c r="E3" s="232"/>
      <c r="F3" s="232"/>
      <c r="G3" s="232"/>
      <c r="H3" s="232"/>
      <c r="I3" s="232"/>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6" t="s">
        <v>11</v>
      </c>
      <c r="D9" s="5" t="s">
        <v>12</v>
      </c>
      <c r="E9" s="20"/>
      <c r="F9" s="7"/>
      <c r="I9" s="8"/>
    </row>
    <row r="10" spans="1:9" x14ac:dyDescent="0.25">
      <c r="C10" s="226"/>
      <c r="D10" s="5" t="s">
        <v>13</v>
      </c>
      <c r="E10" s="20"/>
    </row>
    <row r="12" spans="1:9" x14ac:dyDescent="0.25">
      <c r="A12" s="227" t="s">
        <v>14</v>
      </c>
      <c r="B12" s="228"/>
      <c r="C12" s="228"/>
      <c r="D12" s="228"/>
      <c r="E12" s="228"/>
      <c r="F12" s="228"/>
      <c r="G12" s="228"/>
      <c r="H12" s="228"/>
      <c r="I12" s="229"/>
    </row>
    <row r="13" spans="1:9" x14ac:dyDescent="0.25">
      <c r="A13" s="227" t="s">
        <v>15</v>
      </c>
      <c r="B13" s="228"/>
      <c r="C13" s="228"/>
      <c r="D13" s="228"/>
      <c r="E13" s="228"/>
      <c r="F13" s="228"/>
      <c r="G13" s="228"/>
      <c r="H13" s="228"/>
      <c r="I13" s="229"/>
    </row>
    <row r="14" spans="1:9" x14ac:dyDescent="0.25">
      <c r="A14" s="233"/>
      <c r="B14" s="234"/>
      <c r="C14" s="234"/>
      <c r="D14" s="234"/>
      <c r="E14" s="234"/>
      <c r="F14" s="234"/>
      <c r="G14" s="235"/>
      <c r="H14" s="224" t="s">
        <v>16</v>
      </c>
      <c r="I14" s="225"/>
    </row>
    <row r="15" spans="1:9" ht="28.5" x14ac:dyDescent="0.25">
      <c r="A15" s="165" t="s">
        <v>17</v>
      </c>
      <c r="B15" s="22" t="s">
        <v>18</v>
      </c>
      <c r="C15" s="35" t="s">
        <v>19</v>
      </c>
      <c r="D15" s="22" t="s">
        <v>20</v>
      </c>
      <c r="E15" s="165" t="s">
        <v>21</v>
      </c>
      <c r="F15" s="165" t="s">
        <v>22</v>
      </c>
      <c r="G15" s="49" t="s">
        <v>23</v>
      </c>
      <c r="H15" s="165" t="s">
        <v>24</v>
      </c>
      <c r="I15" s="165" t="s">
        <v>25</v>
      </c>
    </row>
    <row r="16" spans="1:9" ht="30" x14ac:dyDescent="0.25">
      <c r="A16" s="230" t="s">
        <v>26</v>
      </c>
      <c r="B16" s="231">
        <v>0.3</v>
      </c>
      <c r="C16" s="223" t="s">
        <v>27</v>
      </c>
      <c r="D16" s="10" t="s">
        <v>28</v>
      </c>
      <c r="E16" s="217">
        <v>4</v>
      </c>
      <c r="F16" s="217" t="s">
        <v>29</v>
      </c>
      <c r="G16" s="223" t="s">
        <v>30</v>
      </c>
      <c r="H16" s="217"/>
      <c r="I16" s="239"/>
    </row>
    <row r="17" spans="1:9" ht="56.25" customHeight="1" x14ac:dyDescent="0.25">
      <c r="A17" s="230"/>
      <c r="B17" s="230"/>
      <c r="C17" s="223"/>
      <c r="D17" s="11" t="s">
        <v>31</v>
      </c>
      <c r="E17" s="218"/>
      <c r="F17" s="218"/>
      <c r="G17" s="223"/>
      <c r="H17" s="218"/>
      <c r="I17" s="239"/>
    </row>
    <row r="18" spans="1:9" ht="25.5" customHeight="1" x14ac:dyDescent="0.25">
      <c r="A18" s="230"/>
      <c r="B18" s="230"/>
      <c r="C18" s="223"/>
      <c r="D18" s="11" t="s">
        <v>32</v>
      </c>
      <c r="E18" s="218"/>
      <c r="F18" s="218"/>
      <c r="G18" s="223"/>
      <c r="H18" s="218"/>
      <c r="I18" s="239"/>
    </row>
    <row r="19" spans="1:9" ht="49.5" customHeight="1" x14ac:dyDescent="0.25">
      <c r="A19" s="230"/>
      <c r="B19" s="230"/>
      <c r="C19" s="223"/>
      <c r="D19" s="11" t="s">
        <v>33</v>
      </c>
      <c r="E19" s="219"/>
      <c r="F19" s="219"/>
      <c r="G19" s="223"/>
      <c r="H19" s="219"/>
      <c r="I19" s="239"/>
    </row>
    <row r="20" spans="1:9" ht="82.5" customHeight="1" x14ac:dyDescent="0.25">
      <c r="A20" s="236" t="s">
        <v>34</v>
      </c>
      <c r="B20" s="220">
        <v>0.3</v>
      </c>
      <c r="C20" s="217" t="s">
        <v>35</v>
      </c>
      <c r="D20" s="11" t="s">
        <v>36</v>
      </c>
      <c r="E20" s="217">
        <v>20</v>
      </c>
      <c r="F20" s="217" t="s">
        <v>37</v>
      </c>
      <c r="G20" s="164" t="s">
        <v>38</v>
      </c>
      <c r="H20" s="217"/>
      <c r="I20" s="240"/>
    </row>
    <row r="21" spans="1:9" ht="68.25" customHeight="1" x14ac:dyDescent="0.25">
      <c r="A21" s="237"/>
      <c r="B21" s="221"/>
      <c r="C21" s="218"/>
      <c r="D21" s="11" t="s">
        <v>39</v>
      </c>
      <c r="E21" s="218"/>
      <c r="F21" s="218"/>
      <c r="G21" s="164" t="s">
        <v>40</v>
      </c>
      <c r="H21" s="218"/>
      <c r="I21" s="241"/>
    </row>
    <row r="22" spans="1:9" ht="66" customHeight="1" x14ac:dyDescent="0.25">
      <c r="A22" s="238"/>
      <c r="B22" s="222"/>
      <c r="C22" s="219"/>
      <c r="D22" s="11" t="s">
        <v>41</v>
      </c>
      <c r="E22" s="219"/>
      <c r="F22" s="219"/>
      <c r="G22" s="164" t="s">
        <v>42</v>
      </c>
      <c r="H22" s="219"/>
      <c r="I22" s="242"/>
    </row>
    <row r="23" spans="1:9" ht="97.5" customHeight="1" x14ac:dyDescent="0.25">
      <c r="A23" s="236" t="s">
        <v>43</v>
      </c>
      <c r="B23" s="220">
        <v>0.4</v>
      </c>
      <c r="C23" s="217" t="s">
        <v>44</v>
      </c>
      <c r="D23" s="11" t="s">
        <v>45</v>
      </c>
      <c r="E23" s="217">
        <v>15</v>
      </c>
      <c r="F23" s="217" t="s">
        <v>29</v>
      </c>
      <c r="G23" s="217" t="s">
        <v>42</v>
      </c>
      <c r="H23" s="217"/>
      <c r="I23" s="240"/>
    </row>
    <row r="24" spans="1:9" ht="55.5" customHeight="1" x14ac:dyDescent="0.25">
      <c r="A24" s="237"/>
      <c r="B24" s="221"/>
      <c r="C24" s="218"/>
      <c r="D24" s="11" t="s">
        <v>46</v>
      </c>
      <c r="E24" s="218"/>
      <c r="F24" s="218"/>
      <c r="G24" s="218"/>
      <c r="H24" s="218"/>
      <c r="I24" s="241"/>
    </row>
    <row r="25" spans="1:9" ht="55.5" customHeight="1" x14ac:dyDescent="0.25">
      <c r="A25" s="238"/>
      <c r="B25" s="222"/>
      <c r="C25" s="219"/>
      <c r="D25" s="11" t="s">
        <v>47</v>
      </c>
      <c r="E25" s="219"/>
      <c r="F25" s="219"/>
      <c r="G25" s="219"/>
      <c r="H25" s="219"/>
      <c r="I25" s="242"/>
    </row>
    <row r="26" spans="1:9" x14ac:dyDescent="0.25">
      <c r="A26" s="165" t="s">
        <v>48</v>
      </c>
      <c r="B26" s="12">
        <f>SUM(B16:B25)</f>
        <v>1</v>
      </c>
      <c r="C26" s="5"/>
      <c r="D26" s="5"/>
      <c r="E26" s="5"/>
      <c r="F26" s="11"/>
      <c r="G26" s="5"/>
      <c r="H26" s="5"/>
      <c r="I26" s="5"/>
    </row>
    <row r="27" spans="1:9" ht="4.5" customHeight="1" thickBot="1" x14ac:dyDescent="0.3">
      <c r="A27" s="13"/>
    </row>
    <row r="28" spans="1:9" ht="27" customHeight="1" x14ac:dyDescent="0.25">
      <c r="A28" s="13"/>
      <c r="C28" s="245"/>
      <c r="D28" s="246"/>
      <c r="E28" s="170"/>
      <c r="F28" s="248"/>
      <c r="G28" s="249"/>
      <c r="H28" s="24"/>
    </row>
    <row r="29" spans="1:9" ht="15.75" thickBot="1" x14ac:dyDescent="0.3">
      <c r="A29" s="13"/>
      <c r="C29" s="243" t="s">
        <v>49</v>
      </c>
      <c r="D29" s="244"/>
      <c r="E29" s="169"/>
      <c r="F29" s="244" t="s">
        <v>50</v>
      </c>
      <c r="G29" s="247"/>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4" zoomScaleNormal="100" zoomScaleSheetLayoutView="70" workbookViewId="0">
      <selection activeCell="E26" sqref="E26"/>
    </sheetView>
  </sheetViews>
  <sheetFormatPr baseColWidth="10" defaultColWidth="11.42578125" defaultRowHeight="18" x14ac:dyDescent="0.25"/>
  <cols>
    <col min="1" max="1" width="5.28515625" style="89" customWidth="1"/>
    <col min="2" max="2" width="4.7109375" style="89" customWidth="1"/>
    <col min="3" max="3" width="57.28515625" style="89" customWidth="1"/>
    <col min="4" max="4" width="59.28515625" style="89" customWidth="1"/>
    <col min="5" max="5" width="37.42578125" style="89" customWidth="1"/>
    <col min="6" max="6" width="40.85546875" style="89" customWidth="1"/>
    <col min="7" max="7" width="37.85546875" style="89" customWidth="1"/>
    <col min="8" max="8" width="7" style="89" customWidth="1"/>
    <col min="9" max="9" width="8.28515625" style="89" customWidth="1"/>
    <col min="10" max="10" width="24.7109375" style="89" bestFit="1" customWidth="1"/>
    <col min="11" max="16384" width="11.42578125" style="89"/>
  </cols>
  <sheetData>
    <row r="1" spans="1:9" ht="18.75" thickBot="1" x14ac:dyDescent="0.3">
      <c r="A1" s="106"/>
      <c r="B1" s="106"/>
      <c r="C1" s="106"/>
      <c r="D1" s="106"/>
      <c r="E1" s="106"/>
      <c r="F1" s="106"/>
      <c r="G1" s="106"/>
      <c r="H1" s="106"/>
      <c r="I1" s="106"/>
    </row>
    <row r="2" spans="1:9" ht="36.75" customHeight="1" thickBot="1" x14ac:dyDescent="0.3">
      <c r="A2" s="106"/>
      <c r="B2" s="462" t="s">
        <v>245</v>
      </c>
      <c r="C2" s="463"/>
      <c r="D2" s="463"/>
      <c r="E2" s="463"/>
      <c r="F2" s="463"/>
      <c r="G2" s="463"/>
      <c r="H2" s="464"/>
      <c r="I2" s="106"/>
    </row>
    <row r="3" spans="1:9" x14ac:dyDescent="0.25">
      <c r="A3" s="106"/>
      <c r="B3" s="90"/>
      <c r="C3" s="91" t="s">
        <v>246</v>
      </c>
      <c r="D3" s="465" t="s">
        <v>287</v>
      </c>
      <c r="E3" s="465"/>
      <c r="F3" s="465"/>
      <c r="G3" s="465"/>
      <c r="H3" s="92"/>
      <c r="I3" s="106"/>
    </row>
    <row r="4" spans="1:9" x14ac:dyDescent="0.25">
      <c r="A4" s="106"/>
      <c r="B4" s="90"/>
      <c r="C4" s="91" t="s">
        <v>247</v>
      </c>
      <c r="D4" s="466" t="s">
        <v>290</v>
      </c>
      <c r="E4" s="466"/>
      <c r="F4" s="466"/>
      <c r="G4" s="466"/>
      <c r="H4" s="92"/>
      <c r="I4" s="106"/>
    </row>
    <row r="5" spans="1:9" x14ac:dyDescent="0.25">
      <c r="A5" s="106"/>
      <c r="B5" s="90"/>
      <c r="C5" s="91" t="s">
        <v>248</v>
      </c>
      <c r="D5" s="466"/>
      <c r="E5" s="466"/>
      <c r="F5" s="466"/>
      <c r="G5" s="466"/>
      <c r="H5" s="92"/>
      <c r="I5" s="106"/>
    </row>
    <row r="6" spans="1:9" ht="18.75" thickBot="1" x14ac:dyDescent="0.3">
      <c r="A6" s="106"/>
      <c r="B6" s="90"/>
      <c r="C6" s="91"/>
      <c r="D6" s="182"/>
      <c r="E6" s="182"/>
      <c r="F6" s="182"/>
      <c r="G6" s="182"/>
      <c r="H6" s="92"/>
      <c r="I6" s="106"/>
    </row>
    <row r="7" spans="1:9" ht="36" customHeight="1" thickBot="1" x14ac:dyDescent="0.3">
      <c r="A7" s="106"/>
      <c r="B7" s="469" t="s">
        <v>293</v>
      </c>
      <c r="C7" s="470"/>
      <c r="D7" s="470"/>
      <c r="E7" s="470"/>
      <c r="F7" s="470"/>
      <c r="G7" s="470"/>
      <c r="H7" s="471"/>
      <c r="I7" s="106"/>
    </row>
    <row r="8" spans="1:9" x14ac:dyDescent="0.25">
      <c r="A8" s="106"/>
      <c r="B8" s="90"/>
      <c r="C8" s="93"/>
      <c r="D8" s="93"/>
      <c r="E8" s="93"/>
      <c r="F8" s="93"/>
      <c r="G8" s="93"/>
      <c r="H8" s="92"/>
      <c r="I8" s="106"/>
    </row>
    <row r="9" spans="1:9" x14ac:dyDescent="0.25">
      <c r="A9" s="106"/>
      <c r="B9" s="90"/>
      <c r="C9" s="467" t="s">
        <v>249</v>
      </c>
      <c r="D9" s="97"/>
      <c r="E9" s="97"/>
      <c r="F9" s="472"/>
      <c r="G9" s="472"/>
      <c r="H9" s="473"/>
      <c r="I9" s="106"/>
    </row>
    <row r="10" spans="1:9" x14ac:dyDescent="0.25">
      <c r="A10" s="106"/>
      <c r="B10" s="90"/>
      <c r="C10" s="467"/>
      <c r="D10" s="94">
        <f>'ANEXO 1'!P24</f>
        <v>0</v>
      </c>
      <c r="E10" s="468">
        <f>(D10*D11)/100%</f>
        <v>0</v>
      </c>
      <c r="F10" s="472"/>
      <c r="G10" s="472"/>
      <c r="H10" s="473"/>
      <c r="I10" s="106"/>
    </row>
    <row r="11" spans="1:9" ht="40.5" customHeight="1" x14ac:dyDescent="0.25">
      <c r="A11" s="106"/>
      <c r="B11" s="90"/>
      <c r="C11" s="95" t="s">
        <v>250</v>
      </c>
      <c r="D11" s="96">
        <v>0.8</v>
      </c>
      <c r="E11" s="468"/>
      <c r="F11" s="472"/>
      <c r="G11" s="472"/>
      <c r="H11" s="473"/>
      <c r="I11" s="106"/>
    </row>
    <row r="12" spans="1:9" x14ac:dyDescent="0.25">
      <c r="A12" s="106"/>
      <c r="B12" s="90"/>
      <c r="C12" s="97" t="s">
        <v>251</v>
      </c>
      <c r="D12" s="98">
        <f>'ANEXO 2'!I69</f>
        <v>0</v>
      </c>
      <c r="E12" s="468">
        <f>(D12*D13)/5</f>
        <v>0</v>
      </c>
      <c r="F12" s="472"/>
      <c r="G12" s="472"/>
      <c r="H12" s="473"/>
      <c r="I12" s="106"/>
    </row>
    <row r="13" spans="1:9" x14ac:dyDescent="0.25">
      <c r="A13" s="106"/>
      <c r="B13" s="90"/>
      <c r="C13" s="97" t="s">
        <v>252</v>
      </c>
      <c r="D13" s="96">
        <v>0.2</v>
      </c>
      <c r="E13" s="468"/>
      <c r="F13" s="472"/>
      <c r="G13" s="472"/>
      <c r="H13" s="473"/>
      <c r="I13" s="106"/>
    </row>
    <row r="14" spans="1:9" x14ac:dyDescent="0.25">
      <c r="A14" s="106"/>
      <c r="B14" s="90"/>
      <c r="C14" s="97"/>
      <c r="D14" s="96"/>
      <c r="E14" s="99"/>
      <c r="F14" s="472"/>
      <c r="G14" s="472"/>
      <c r="H14" s="473"/>
      <c r="I14" s="106"/>
    </row>
    <row r="15" spans="1:9" x14ac:dyDescent="0.25">
      <c r="A15" s="106"/>
      <c r="B15" s="90"/>
      <c r="C15" s="97" t="s">
        <v>253</v>
      </c>
      <c r="D15" s="96"/>
      <c r="E15" s="94">
        <f>SUM(E10:E13)</f>
        <v>0</v>
      </c>
      <c r="F15" s="472"/>
      <c r="G15" s="472"/>
      <c r="H15" s="473"/>
      <c r="I15" s="106"/>
    </row>
    <row r="16" spans="1:9" x14ac:dyDescent="0.25">
      <c r="A16" s="106"/>
      <c r="B16" s="90"/>
      <c r="C16" s="93"/>
      <c r="D16" s="93"/>
      <c r="E16" s="93"/>
      <c r="F16" s="93"/>
      <c r="G16" s="472"/>
      <c r="H16" s="473"/>
      <c r="I16" s="106"/>
    </row>
    <row r="17" spans="1:9" x14ac:dyDescent="0.25">
      <c r="A17" s="106"/>
      <c r="B17" s="90"/>
      <c r="C17" s="474" t="s">
        <v>254</v>
      </c>
      <c r="D17" s="476">
        <v>0.05</v>
      </c>
      <c r="E17" s="481">
        <f>'ANEXO 1'!P25</f>
        <v>0</v>
      </c>
      <c r="F17" s="93"/>
      <c r="G17" s="472"/>
      <c r="H17" s="473"/>
      <c r="I17" s="106"/>
    </row>
    <row r="18" spans="1:9" x14ac:dyDescent="0.25">
      <c r="A18" s="106"/>
      <c r="B18" s="90"/>
      <c r="C18" s="475"/>
      <c r="D18" s="477"/>
      <c r="E18" s="482"/>
      <c r="F18" s="93"/>
      <c r="G18" s="76"/>
      <c r="H18" s="101"/>
      <c r="I18" s="106"/>
    </row>
    <row r="19" spans="1:9" ht="18.75" thickBot="1" x14ac:dyDescent="0.3">
      <c r="A19" s="106"/>
      <c r="B19" s="90"/>
      <c r="C19" s="93"/>
      <c r="D19" s="93"/>
      <c r="E19" s="93"/>
      <c r="F19" s="93"/>
      <c r="G19" s="76"/>
      <c r="H19" s="101"/>
      <c r="I19" s="106"/>
    </row>
    <row r="20" spans="1:9" ht="18.75" thickBot="1" x14ac:dyDescent="0.3">
      <c r="A20" s="106"/>
      <c r="B20" s="90"/>
      <c r="C20" s="93"/>
      <c r="D20" s="183" t="s">
        <v>255</v>
      </c>
      <c r="E20" s="102">
        <f>E15+E17</f>
        <v>0</v>
      </c>
      <c r="F20" s="93"/>
      <c r="G20" s="76"/>
      <c r="H20" s="101"/>
      <c r="I20" s="106"/>
    </row>
    <row r="21" spans="1:9" x14ac:dyDescent="0.25">
      <c r="A21" s="106"/>
      <c r="B21" s="90"/>
      <c r="C21" s="93"/>
      <c r="D21" s="93"/>
      <c r="E21" s="93"/>
      <c r="F21" s="93"/>
      <c r="G21" s="93"/>
      <c r="H21" s="92"/>
      <c r="I21" s="106"/>
    </row>
    <row r="22" spans="1:9" x14ac:dyDescent="0.25">
      <c r="A22" s="106"/>
      <c r="B22" s="90"/>
      <c r="C22" s="93"/>
      <c r="D22" s="93"/>
      <c r="E22" s="93"/>
      <c r="F22" s="93"/>
      <c r="G22" s="93"/>
      <c r="H22" s="92"/>
      <c r="I22" s="106"/>
    </row>
    <row r="23" spans="1:9" x14ac:dyDescent="0.25">
      <c r="A23" s="106"/>
      <c r="B23" s="90"/>
      <c r="C23" s="93"/>
      <c r="D23" s="93"/>
      <c r="E23" s="93"/>
      <c r="F23" s="93"/>
      <c r="G23" s="93"/>
      <c r="H23" s="92"/>
      <c r="I23" s="106"/>
    </row>
    <row r="24" spans="1:9" x14ac:dyDescent="0.25">
      <c r="A24" s="106"/>
      <c r="B24" s="90"/>
      <c r="C24" s="93"/>
      <c r="D24" s="93"/>
      <c r="E24" s="93"/>
      <c r="F24" s="93"/>
      <c r="G24" s="93"/>
      <c r="H24" s="92"/>
      <c r="I24" s="106"/>
    </row>
    <row r="25" spans="1:9" x14ac:dyDescent="0.25">
      <c r="A25" s="106"/>
      <c r="B25" s="90"/>
      <c r="C25" s="479"/>
      <c r="D25" s="479"/>
      <c r="E25" s="93"/>
      <c r="F25" s="189"/>
      <c r="G25" s="103"/>
      <c r="H25" s="92"/>
      <c r="I25" s="106"/>
    </row>
    <row r="26" spans="1:9" x14ac:dyDescent="0.25">
      <c r="A26" s="106"/>
      <c r="B26" s="90"/>
      <c r="C26" s="480" t="s">
        <v>285</v>
      </c>
      <c r="D26" s="480"/>
      <c r="E26" s="93"/>
      <c r="F26" s="478" t="s">
        <v>287</v>
      </c>
      <c r="G26" s="478"/>
      <c r="H26" s="101"/>
      <c r="I26" s="106"/>
    </row>
    <row r="27" spans="1:9" x14ac:dyDescent="0.25">
      <c r="A27" s="106"/>
      <c r="B27" s="90"/>
      <c r="C27" s="480" t="s">
        <v>305</v>
      </c>
      <c r="D27" s="480"/>
      <c r="E27" s="93"/>
      <c r="F27" s="480" t="s">
        <v>291</v>
      </c>
      <c r="G27" s="480"/>
      <c r="H27" s="92"/>
      <c r="I27" s="106"/>
    </row>
    <row r="28" spans="1:9" x14ac:dyDescent="0.25">
      <c r="A28" s="106"/>
      <c r="B28" s="90"/>
      <c r="C28" s="93"/>
      <c r="D28" s="93"/>
      <c r="E28" s="93"/>
      <c r="F28" s="93"/>
      <c r="G28" s="93"/>
      <c r="H28" s="92"/>
      <c r="I28" s="106"/>
    </row>
    <row r="29" spans="1:9" x14ac:dyDescent="0.25">
      <c r="A29" s="106"/>
      <c r="B29" s="90"/>
      <c r="C29" s="93"/>
      <c r="D29" s="93"/>
      <c r="E29" s="93"/>
      <c r="F29" s="93"/>
      <c r="G29" s="93"/>
      <c r="H29" s="92"/>
      <c r="I29" s="106"/>
    </row>
    <row r="30" spans="1:9" x14ac:dyDescent="0.25">
      <c r="A30" s="106"/>
      <c r="B30" s="90"/>
      <c r="C30" s="93"/>
      <c r="D30" s="161" t="s">
        <v>256</v>
      </c>
      <c r="E30" s="199" t="s">
        <v>306</v>
      </c>
      <c r="F30" s="93"/>
      <c r="G30" s="93"/>
      <c r="H30" s="92"/>
      <c r="I30" s="106"/>
    </row>
    <row r="31" spans="1:9" x14ac:dyDescent="0.25">
      <c r="A31" s="106"/>
      <c r="B31" s="90"/>
      <c r="C31" s="93"/>
      <c r="D31" s="161" t="s">
        <v>257</v>
      </c>
      <c r="E31" s="198">
        <v>2018</v>
      </c>
      <c r="F31" s="93"/>
      <c r="G31" s="93"/>
      <c r="H31" s="92"/>
      <c r="I31" s="106"/>
    </row>
    <row r="32" spans="1:9" ht="18.75" thickBot="1" x14ac:dyDescent="0.3">
      <c r="A32" s="106"/>
      <c r="B32" s="100"/>
      <c r="C32" s="104"/>
      <c r="D32" s="104"/>
      <c r="E32" s="104"/>
      <c r="F32" s="104"/>
      <c r="G32" s="104"/>
      <c r="H32" s="105"/>
      <c r="I32" s="106"/>
    </row>
    <row r="33" spans="1:9" x14ac:dyDescent="0.25">
      <c r="A33" s="106"/>
      <c r="B33" s="106"/>
      <c r="C33" s="106"/>
      <c r="D33" s="106"/>
      <c r="E33" s="106"/>
      <c r="F33" s="106"/>
      <c r="G33" s="106"/>
      <c r="H33" s="106"/>
      <c r="I33" s="106"/>
    </row>
  </sheetData>
  <mergeCells count="18">
    <mergeCell ref="C17:C18"/>
    <mergeCell ref="D17:D18"/>
    <mergeCell ref="F26:G26"/>
    <mergeCell ref="C25:D25"/>
    <mergeCell ref="C27:D27"/>
    <mergeCell ref="F27:G27"/>
    <mergeCell ref="C26:D26"/>
    <mergeCell ref="G16:H17"/>
    <mergeCell ref="E17:E18"/>
    <mergeCell ref="B2:H2"/>
    <mergeCell ref="D3:G3"/>
    <mergeCell ref="D4:G4"/>
    <mergeCell ref="D5:G5"/>
    <mergeCell ref="C9:C10"/>
    <mergeCell ref="E10:E11"/>
    <mergeCell ref="B7:H7"/>
    <mergeCell ref="F9:H15"/>
    <mergeCell ref="E12:E13"/>
  </mergeCells>
  <printOptions horizontalCentered="1"/>
  <pageMargins left="0.70866141732283472" right="0.70866141732283472" top="0.74803149606299213" bottom="0.74803149606299213" header="0.31496062992125984" footer="0.31496062992125984"/>
  <pageSetup scale="48" orientation="landscape" horizontalDpi="4294967294" verticalDpi="4294967294" r:id="rId1"/>
  <headerFooter>
    <oddHeader xml:space="preserve">&amp;C&amp;16SUBDIRECCION DE LOGÍSTICA&amp;14
</oddHeader>
    <oddFooter>&amp;LSUBDIRECCIÓN DE LÓGISTICA&amp;R&amp;F&amp;T</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90" t="s">
        <v>258</v>
      </c>
      <c r="C2" s="38" t="s">
        <v>2</v>
      </c>
      <c r="D2" s="37"/>
      <c r="E2" s="37"/>
    </row>
    <row r="3" spans="2:5" x14ac:dyDescent="0.25">
      <c r="B3" s="490"/>
      <c r="C3" s="39" t="s">
        <v>259</v>
      </c>
    </row>
    <row r="4" spans="2:5" x14ac:dyDescent="0.25">
      <c r="B4" s="490"/>
      <c r="C4" s="39" t="s">
        <v>260</v>
      </c>
    </row>
    <row r="5" spans="2:5" x14ac:dyDescent="0.25">
      <c r="B5" s="490"/>
      <c r="C5" s="39" t="s">
        <v>261</v>
      </c>
    </row>
    <row r="6" spans="2:5" x14ac:dyDescent="0.25">
      <c r="B6" s="490"/>
      <c r="C6" s="488" t="s">
        <v>262</v>
      </c>
    </row>
    <row r="7" spans="2:5" x14ac:dyDescent="0.25">
      <c r="B7" s="490"/>
      <c r="C7" s="489"/>
    </row>
    <row r="8" spans="2:5" ht="135.75" customHeight="1" x14ac:dyDescent="0.25">
      <c r="B8" s="483" t="s">
        <v>14</v>
      </c>
      <c r="C8" s="41" t="s">
        <v>18</v>
      </c>
      <c r="D8" s="44" t="s">
        <v>263</v>
      </c>
    </row>
    <row r="9" spans="2:5" ht="106.5" customHeight="1" x14ac:dyDescent="0.25">
      <c r="B9" s="484"/>
      <c r="C9" s="42" t="s">
        <v>19</v>
      </c>
      <c r="D9" s="45" t="s">
        <v>264</v>
      </c>
    </row>
    <row r="10" spans="2:5" ht="60" x14ac:dyDescent="0.25">
      <c r="B10" s="484"/>
      <c r="C10" s="41" t="s">
        <v>20</v>
      </c>
      <c r="D10" s="45" t="s">
        <v>265</v>
      </c>
    </row>
    <row r="11" spans="2:5" ht="45" x14ac:dyDescent="0.25">
      <c r="B11" s="484"/>
      <c r="C11" s="43" t="s">
        <v>21</v>
      </c>
      <c r="D11" s="46" t="s">
        <v>266</v>
      </c>
    </row>
    <row r="12" spans="2:5" ht="75" x14ac:dyDescent="0.25">
      <c r="B12" s="484"/>
      <c r="C12" s="43" t="s">
        <v>22</v>
      </c>
      <c r="D12" s="46" t="s">
        <v>267</v>
      </c>
    </row>
    <row r="13" spans="2:5" ht="51.75" customHeight="1" x14ac:dyDescent="0.25">
      <c r="B13" s="484"/>
      <c r="C13" s="43" t="s">
        <v>23</v>
      </c>
      <c r="D13" s="47" t="s">
        <v>268</v>
      </c>
    </row>
    <row r="14" spans="2:5" ht="48" customHeight="1" x14ac:dyDescent="0.25">
      <c r="B14" s="484"/>
      <c r="C14" s="41" t="s">
        <v>269</v>
      </c>
    </row>
    <row r="15" spans="2:5" ht="39" customHeight="1" x14ac:dyDescent="0.25">
      <c r="B15" s="485"/>
      <c r="C15" s="41" t="s">
        <v>270</v>
      </c>
    </row>
    <row r="16" spans="2:5" ht="39" customHeight="1" x14ac:dyDescent="0.25">
      <c r="B16" s="486" t="s">
        <v>271</v>
      </c>
      <c r="C16" s="40" t="s">
        <v>127</v>
      </c>
    </row>
    <row r="17" spans="2:3" x14ac:dyDescent="0.25">
      <c r="B17" s="487"/>
      <c r="C17" s="40" t="s">
        <v>272</v>
      </c>
    </row>
    <row r="18" spans="2:3" x14ac:dyDescent="0.25">
      <c r="B18" s="487"/>
      <c r="C18" s="48" t="s">
        <v>129</v>
      </c>
    </row>
    <row r="19" spans="2:3" x14ac:dyDescent="0.25">
      <c r="B19" s="487"/>
      <c r="C19" s="48" t="s">
        <v>130</v>
      </c>
    </row>
    <row r="20" spans="2:3" x14ac:dyDescent="0.25">
      <c r="B20" s="487"/>
      <c r="C20" s="48" t="s">
        <v>273</v>
      </c>
    </row>
    <row r="21" spans="2:3" x14ac:dyDescent="0.25">
      <c r="B21" s="487"/>
      <c r="C21" s="48" t="s">
        <v>274</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zoomScale="60" workbookViewId="0">
      <selection activeCell="B9" sqref="B9:I9"/>
    </sheetView>
  </sheetViews>
  <sheetFormatPr baseColWidth="10" defaultColWidth="10.85546875" defaultRowHeight="15.75" x14ac:dyDescent="0.25"/>
  <cols>
    <col min="1" max="1" width="3.28515625" style="83" customWidth="1"/>
    <col min="2" max="2" width="38.28515625" style="83" customWidth="1"/>
    <col min="3" max="3" width="15.28515625" style="83" bestFit="1" customWidth="1"/>
    <col min="4" max="8" width="10.85546875" style="83"/>
    <col min="9" max="9" width="17.85546875" style="83" customWidth="1"/>
    <col min="10" max="10" width="3.140625" style="83" customWidth="1"/>
    <col min="11" max="11" width="3.42578125" style="83" customWidth="1"/>
    <col min="12" max="12" width="38.42578125" style="83" customWidth="1"/>
    <col min="13" max="13" width="15.28515625" style="83" customWidth="1"/>
    <col min="14" max="16" width="10.85546875" style="83"/>
    <col min="17" max="17" width="11.5703125" style="83" customWidth="1"/>
    <col min="18" max="19" width="10.85546875" style="83"/>
    <col min="20" max="20" width="17.85546875" style="83" customWidth="1"/>
    <col min="21" max="21" width="3.28515625" style="83" customWidth="1"/>
    <col min="22" max="16384" width="10.85546875" style="83"/>
  </cols>
  <sheetData>
    <row r="1" spans="1:21" x14ac:dyDescent="0.25">
      <c r="A1" s="84"/>
      <c r="B1" s="84"/>
      <c r="C1" s="84"/>
      <c r="D1" s="84"/>
      <c r="E1" s="84"/>
      <c r="F1" s="84"/>
      <c r="G1" s="84"/>
      <c r="H1" s="84"/>
      <c r="I1" s="84"/>
      <c r="J1" s="84"/>
      <c r="K1" s="84"/>
      <c r="L1" s="84"/>
      <c r="M1" s="84"/>
      <c r="N1" s="84"/>
      <c r="O1" s="84"/>
      <c r="P1" s="84"/>
      <c r="Q1" s="84"/>
      <c r="R1" s="84"/>
      <c r="S1" s="84"/>
      <c r="T1" s="84"/>
    </row>
    <row r="2" spans="1:21" x14ac:dyDescent="0.25">
      <c r="A2" s="84"/>
      <c r="B2" s="84"/>
      <c r="C2" s="84"/>
      <c r="D2" s="84"/>
      <c r="E2" s="84"/>
      <c r="F2" s="84"/>
      <c r="G2" s="84"/>
      <c r="H2" s="84"/>
      <c r="I2" s="84"/>
      <c r="J2" s="84"/>
      <c r="K2" s="84"/>
      <c r="L2" s="84"/>
      <c r="M2" s="84"/>
      <c r="N2" s="84"/>
      <c r="O2" s="84"/>
      <c r="P2" s="84"/>
      <c r="Q2" s="84"/>
      <c r="R2" s="84"/>
      <c r="S2" s="84"/>
      <c r="T2" s="84"/>
    </row>
    <row r="3" spans="1:21" x14ac:dyDescent="0.25">
      <c r="A3" s="84"/>
      <c r="B3" s="84"/>
      <c r="C3" s="84"/>
      <c r="D3" s="84"/>
      <c r="E3" s="84"/>
      <c r="F3" s="84"/>
      <c r="G3" s="84"/>
      <c r="H3" s="84"/>
      <c r="I3" s="84"/>
      <c r="J3" s="84"/>
      <c r="K3" s="84"/>
      <c r="L3" s="108"/>
      <c r="M3" s="108"/>
      <c r="N3" s="108"/>
      <c r="O3" s="108"/>
      <c r="P3" s="108"/>
      <c r="Q3" s="108"/>
      <c r="R3" s="108"/>
      <c r="S3" s="108"/>
      <c r="T3" s="108"/>
    </row>
    <row r="4" spans="1:21" ht="24.75" customHeight="1" x14ac:dyDescent="0.25">
      <c r="A4" s="157"/>
      <c r="B4" s="108"/>
      <c r="C4" s="108"/>
      <c r="D4" s="108"/>
      <c r="E4" s="108"/>
      <c r="F4" s="108"/>
      <c r="G4" s="108"/>
      <c r="H4" s="108"/>
      <c r="I4" s="108"/>
      <c r="J4" s="108"/>
      <c r="K4" s="84"/>
      <c r="L4" s="253" t="s">
        <v>51</v>
      </c>
      <c r="M4" s="253"/>
      <c r="N4" s="253"/>
      <c r="O4" s="253"/>
      <c r="P4" s="253"/>
      <c r="Q4" s="253"/>
      <c r="R4" s="253"/>
      <c r="S4" s="253"/>
      <c r="T4" s="253"/>
      <c r="U4" s="107"/>
    </row>
    <row r="5" spans="1:21" x14ac:dyDescent="0.25">
      <c r="A5" s="107"/>
      <c r="B5" s="108"/>
      <c r="C5" s="108"/>
      <c r="D5" s="108"/>
      <c r="E5" s="108"/>
      <c r="F5" s="108"/>
      <c r="G5" s="108"/>
      <c r="H5" s="108"/>
      <c r="I5" s="108"/>
      <c r="J5" s="108"/>
      <c r="K5" s="84"/>
      <c r="L5" s="109"/>
      <c r="M5" s="109"/>
      <c r="N5" s="109"/>
      <c r="O5" s="109"/>
      <c r="P5" s="109"/>
      <c r="Q5" s="109"/>
      <c r="R5" s="109"/>
      <c r="S5" s="109"/>
      <c r="T5" s="109"/>
      <c r="U5" s="107"/>
    </row>
    <row r="6" spans="1:21" x14ac:dyDescent="0.25">
      <c r="A6" s="107"/>
      <c r="B6" s="108"/>
      <c r="C6" s="108"/>
      <c r="D6" s="108"/>
      <c r="E6" s="108"/>
      <c r="F6" s="108"/>
      <c r="G6" s="108"/>
      <c r="H6" s="108"/>
      <c r="I6" s="108"/>
      <c r="J6" s="108"/>
      <c r="K6" s="84"/>
      <c r="L6" s="109"/>
      <c r="M6" s="109"/>
      <c r="N6" s="109"/>
      <c r="O6" s="109"/>
      <c r="P6" s="109"/>
      <c r="Q6" s="109"/>
      <c r="R6" s="109"/>
      <c r="S6" s="109"/>
      <c r="T6" s="109"/>
      <c r="U6" s="107"/>
    </row>
    <row r="7" spans="1:21" ht="16.5" thickBot="1" x14ac:dyDescent="0.3">
      <c r="A7" s="107"/>
      <c r="B7" s="108"/>
      <c r="C7" s="108"/>
      <c r="D7" s="108"/>
      <c r="E7" s="108"/>
      <c r="F7" s="108"/>
      <c r="G7" s="108"/>
      <c r="H7" s="108"/>
      <c r="I7" s="108"/>
      <c r="J7" s="108"/>
      <c r="K7" s="84"/>
      <c r="L7" s="109"/>
      <c r="M7" s="109"/>
      <c r="N7" s="109"/>
      <c r="O7" s="109"/>
      <c r="P7" s="109"/>
      <c r="Q7" s="109"/>
      <c r="R7" s="109"/>
      <c r="S7" s="109"/>
      <c r="T7" s="109"/>
      <c r="U7" s="107"/>
    </row>
    <row r="8" spans="1:21" x14ac:dyDescent="0.25">
      <c r="A8" s="107"/>
      <c r="B8" s="108"/>
      <c r="C8" s="108"/>
      <c r="D8" s="108"/>
      <c r="E8" s="108"/>
      <c r="F8" s="108"/>
      <c r="G8" s="108"/>
      <c r="H8" s="108"/>
      <c r="I8" s="108"/>
      <c r="J8" s="108"/>
      <c r="K8" s="109"/>
      <c r="L8" s="254" t="s">
        <v>52</v>
      </c>
      <c r="M8" s="255"/>
      <c r="N8" s="255"/>
      <c r="O8" s="255"/>
      <c r="P8" s="255"/>
      <c r="Q8" s="255"/>
      <c r="R8" s="255"/>
      <c r="S8" s="255"/>
      <c r="T8" s="256"/>
      <c r="U8" s="107"/>
    </row>
    <row r="9" spans="1:21" ht="66.95" customHeight="1" x14ac:dyDescent="0.25">
      <c r="A9" s="107"/>
      <c r="B9" s="292" t="s">
        <v>53</v>
      </c>
      <c r="C9" s="292"/>
      <c r="D9" s="292"/>
      <c r="E9" s="292"/>
      <c r="F9" s="292"/>
      <c r="G9" s="292"/>
      <c r="H9" s="292"/>
      <c r="I9" s="292"/>
      <c r="J9" s="174"/>
      <c r="K9" s="109"/>
      <c r="L9" s="257"/>
      <c r="M9" s="258"/>
      <c r="N9" s="258"/>
      <c r="O9" s="258"/>
      <c r="P9" s="258"/>
      <c r="Q9" s="258"/>
      <c r="R9" s="258"/>
      <c r="S9" s="258"/>
      <c r="T9" s="259"/>
      <c r="U9" s="107"/>
    </row>
    <row r="10" spans="1:21" ht="35.25" customHeight="1" thickBot="1" x14ac:dyDescent="0.3">
      <c r="A10" s="107"/>
      <c r="B10" s="174"/>
      <c r="C10" s="174"/>
      <c r="D10" s="174"/>
      <c r="E10" s="174"/>
      <c r="F10" s="174"/>
      <c r="G10" s="174"/>
      <c r="H10" s="174"/>
      <c r="I10" s="174"/>
      <c r="J10" s="174"/>
      <c r="K10" s="109"/>
      <c r="L10" s="257"/>
      <c r="M10" s="258"/>
      <c r="N10" s="258"/>
      <c r="O10" s="258"/>
      <c r="P10" s="258"/>
      <c r="Q10" s="258"/>
      <c r="R10" s="258"/>
      <c r="S10" s="258"/>
      <c r="T10" s="259"/>
      <c r="U10" s="107"/>
    </row>
    <row r="11" spans="1:21" ht="32.25" customHeight="1" thickBot="1" x14ac:dyDescent="0.45">
      <c r="A11" s="107"/>
      <c r="B11" s="293" t="s">
        <v>54</v>
      </c>
      <c r="C11" s="293"/>
      <c r="D11" s="293"/>
      <c r="E11" s="293"/>
      <c r="F11" s="293"/>
      <c r="G11" s="293"/>
      <c r="H11" s="293"/>
      <c r="I11" s="293"/>
      <c r="J11" s="175"/>
      <c r="K11" s="109"/>
      <c r="L11" s="112"/>
      <c r="M11" s="272" t="s">
        <v>55</v>
      </c>
      <c r="N11" s="273"/>
      <c r="O11" s="273"/>
      <c r="P11" s="274"/>
      <c r="Q11" s="111" t="s">
        <v>56</v>
      </c>
      <c r="R11" s="113"/>
      <c r="S11" s="113"/>
      <c r="T11" s="114"/>
      <c r="U11" s="107"/>
    </row>
    <row r="12" spans="1:21" ht="60.75" customHeight="1" thickBot="1" x14ac:dyDescent="0.3">
      <c r="A12" s="107"/>
      <c r="B12" s="109"/>
      <c r="C12" s="109"/>
      <c r="D12" s="110"/>
      <c r="E12" s="109"/>
      <c r="F12" s="109"/>
      <c r="G12" s="110"/>
      <c r="H12" s="109"/>
      <c r="I12" s="109"/>
      <c r="J12" s="109"/>
      <c r="K12" s="109"/>
      <c r="L12" s="112"/>
      <c r="M12" s="250" t="s">
        <v>57</v>
      </c>
      <c r="N12" s="251"/>
      <c r="O12" s="251"/>
      <c r="P12" s="252"/>
      <c r="Q12" s="116">
        <v>5</v>
      </c>
      <c r="R12" s="113"/>
      <c r="S12" s="113"/>
      <c r="T12" s="114"/>
      <c r="U12" s="107"/>
    </row>
    <row r="13" spans="1:21" ht="26.25" customHeight="1" x14ac:dyDescent="0.25">
      <c r="A13" s="107"/>
      <c r="B13" s="253" t="s">
        <v>58</v>
      </c>
      <c r="C13" s="253"/>
      <c r="D13" s="253"/>
      <c r="E13" s="253"/>
      <c r="F13" s="253"/>
      <c r="G13" s="253"/>
      <c r="H13" s="253"/>
      <c r="I13" s="253"/>
      <c r="J13" s="162"/>
      <c r="K13" s="109"/>
      <c r="L13" s="112"/>
      <c r="M13" s="260" t="s">
        <v>59</v>
      </c>
      <c r="N13" s="261"/>
      <c r="O13" s="261"/>
      <c r="P13" s="262"/>
      <c r="Q13" s="275">
        <v>4</v>
      </c>
      <c r="R13" s="113"/>
      <c r="S13" s="113"/>
      <c r="T13" s="114"/>
      <c r="U13" s="107"/>
    </row>
    <row r="14" spans="1:21" ht="38.25" customHeight="1" thickBot="1" x14ac:dyDescent="0.3">
      <c r="A14" s="107"/>
      <c r="B14" s="109"/>
      <c r="C14" s="109"/>
      <c r="D14" s="109"/>
      <c r="E14" s="109"/>
      <c r="F14" s="109"/>
      <c r="G14" s="109"/>
      <c r="H14" s="109"/>
      <c r="I14" s="109"/>
      <c r="J14" s="109"/>
      <c r="K14" s="109"/>
      <c r="L14" s="112"/>
      <c r="M14" s="266"/>
      <c r="N14" s="267"/>
      <c r="O14" s="267"/>
      <c r="P14" s="268"/>
      <c r="Q14" s="276"/>
      <c r="R14" s="113"/>
      <c r="S14" s="113"/>
      <c r="T14" s="114"/>
      <c r="U14" s="107"/>
    </row>
    <row r="15" spans="1:21" ht="66.75" customHeight="1" thickBot="1" x14ac:dyDescent="0.3">
      <c r="A15" s="107"/>
      <c r="B15" s="111" t="s">
        <v>60</v>
      </c>
      <c r="C15" s="250" t="s">
        <v>61</v>
      </c>
      <c r="D15" s="251"/>
      <c r="E15" s="251"/>
      <c r="F15" s="251"/>
      <c r="G15" s="251"/>
      <c r="H15" s="251"/>
      <c r="I15" s="252"/>
      <c r="J15" s="173"/>
      <c r="K15" s="109"/>
      <c r="L15" s="112"/>
      <c r="M15" s="260" t="s">
        <v>62</v>
      </c>
      <c r="N15" s="261"/>
      <c r="O15" s="261"/>
      <c r="P15" s="262"/>
      <c r="Q15" s="275">
        <v>3</v>
      </c>
      <c r="R15" s="113"/>
      <c r="S15" s="113"/>
      <c r="T15" s="114"/>
      <c r="U15" s="107"/>
    </row>
    <row r="16" spans="1:21" ht="24.75" customHeight="1" thickBot="1" x14ac:dyDescent="0.3">
      <c r="A16" s="107"/>
      <c r="B16" s="269" t="s">
        <v>63</v>
      </c>
      <c r="C16" s="260" t="s">
        <v>64</v>
      </c>
      <c r="D16" s="261"/>
      <c r="E16" s="261"/>
      <c r="F16" s="261"/>
      <c r="G16" s="261"/>
      <c r="H16" s="261"/>
      <c r="I16" s="262"/>
      <c r="J16" s="173"/>
      <c r="K16" s="109"/>
      <c r="L16" s="112"/>
      <c r="M16" s="266"/>
      <c r="N16" s="267"/>
      <c r="O16" s="267"/>
      <c r="P16" s="268"/>
      <c r="Q16" s="276"/>
      <c r="R16" s="113"/>
      <c r="S16" s="113"/>
      <c r="T16" s="114"/>
      <c r="U16" s="107"/>
    </row>
    <row r="17" spans="1:21" ht="51.75" customHeight="1" thickBot="1" x14ac:dyDescent="0.3">
      <c r="A17" s="107"/>
      <c r="B17" s="270"/>
      <c r="C17" s="263"/>
      <c r="D17" s="264"/>
      <c r="E17" s="264"/>
      <c r="F17" s="264"/>
      <c r="G17" s="264"/>
      <c r="H17" s="264"/>
      <c r="I17" s="265"/>
      <c r="J17" s="173"/>
      <c r="K17" s="109"/>
      <c r="L17" s="112"/>
      <c r="M17" s="250" t="s">
        <v>65</v>
      </c>
      <c r="N17" s="251"/>
      <c r="O17" s="251"/>
      <c r="P17" s="252"/>
      <c r="Q17" s="116">
        <v>2</v>
      </c>
      <c r="R17" s="113"/>
      <c r="S17" s="113"/>
      <c r="T17" s="114"/>
      <c r="U17" s="107"/>
    </row>
    <row r="18" spans="1:21" ht="61.5" customHeight="1" thickBot="1" x14ac:dyDescent="0.3">
      <c r="A18" s="107"/>
      <c r="B18" s="271"/>
      <c r="C18" s="266"/>
      <c r="D18" s="267"/>
      <c r="E18" s="267"/>
      <c r="F18" s="267"/>
      <c r="G18" s="267"/>
      <c r="H18" s="267"/>
      <c r="I18" s="268"/>
      <c r="J18" s="173"/>
      <c r="K18" s="109"/>
      <c r="L18" s="117"/>
      <c r="M18" s="250" t="s">
        <v>66</v>
      </c>
      <c r="N18" s="251"/>
      <c r="O18" s="251"/>
      <c r="P18" s="252"/>
      <c r="Q18" s="116">
        <v>1</v>
      </c>
      <c r="R18" s="171"/>
      <c r="S18" s="171"/>
      <c r="T18" s="172"/>
      <c r="U18" s="107"/>
    </row>
    <row r="19" spans="1:21" ht="90" customHeight="1" thickBot="1" x14ac:dyDescent="0.3">
      <c r="A19" s="107"/>
      <c r="B19" s="115" t="s">
        <v>67</v>
      </c>
      <c r="C19" s="250" t="s">
        <v>68</v>
      </c>
      <c r="D19" s="251"/>
      <c r="E19" s="251"/>
      <c r="F19" s="251"/>
      <c r="G19" s="251"/>
      <c r="H19" s="251"/>
      <c r="I19" s="252"/>
      <c r="J19" s="173"/>
      <c r="K19" s="109"/>
      <c r="L19" s="289" t="s">
        <v>69</v>
      </c>
      <c r="M19" s="290"/>
      <c r="N19" s="290"/>
      <c r="O19" s="290"/>
      <c r="P19" s="290"/>
      <c r="Q19" s="290"/>
      <c r="R19" s="290"/>
      <c r="S19" s="290"/>
      <c r="T19" s="291"/>
      <c r="U19" s="107"/>
    </row>
    <row r="20" spans="1:21" ht="48.75" customHeight="1" x14ac:dyDescent="0.25">
      <c r="A20" s="107"/>
      <c r="B20" s="269" t="s">
        <v>70</v>
      </c>
      <c r="C20" s="260" t="s">
        <v>71</v>
      </c>
      <c r="D20" s="261"/>
      <c r="E20" s="261"/>
      <c r="F20" s="261"/>
      <c r="G20" s="261"/>
      <c r="H20" s="261"/>
      <c r="I20" s="262"/>
      <c r="J20" s="173"/>
      <c r="K20" s="109"/>
      <c r="L20" s="118" t="s">
        <v>72</v>
      </c>
      <c r="M20" s="280" t="s">
        <v>73</v>
      </c>
      <c r="N20" s="281"/>
      <c r="O20" s="281"/>
      <c r="P20" s="281"/>
      <c r="Q20" s="281"/>
      <c r="R20" s="281"/>
      <c r="S20" s="281"/>
      <c r="T20" s="282"/>
      <c r="U20" s="107"/>
    </row>
    <row r="21" spans="1:21" ht="38.25" customHeight="1" thickBot="1" x14ac:dyDescent="0.3">
      <c r="A21" s="107"/>
      <c r="B21" s="271"/>
      <c r="C21" s="266"/>
      <c r="D21" s="267"/>
      <c r="E21" s="267"/>
      <c r="F21" s="267"/>
      <c r="G21" s="267"/>
      <c r="H21" s="267"/>
      <c r="I21" s="268"/>
      <c r="J21" s="173"/>
      <c r="K21" s="109"/>
      <c r="L21" s="119"/>
      <c r="M21" s="283"/>
      <c r="N21" s="284"/>
      <c r="O21" s="284"/>
      <c r="P21" s="284"/>
      <c r="Q21" s="284"/>
      <c r="R21" s="284"/>
      <c r="S21" s="284"/>
      <c r="T21" s="285"/>
      <c r="U21" s="107"/>
    </row>
    <row r="22" spans="1:21" ht="15" customHeight="1" x14ac:dyDescent="0.25">
      <c r="A22" s="107"/>
      <c r="B22" s="269" t="s">
        <v>74</v>
      </c>
      <c r="C22" s="260" t="s">
        <v>75</v>
      </c>
      <c r="D22" s="261"/>
      <c r="E22" s="261"/>
      <c r="F22" s="261"/>
      <c r="G22" s="261"/>
      <c r="H22" s="261"/>
      <c r="I22" s="262"/>
      <c r="J22" s="173"/>
      <c r="K22" s="109"/>
      <c r="L22" s="121" t="s">
        <v>76</v>
      </c>
      <c r="M22" s="280" t="s">
        <v>77</v>
      </c>
      <c r="N22" s="281"/>
      <c r="O22" s="281"/>
      <c r="P22" s="281"/>
      <c r="Q22" s="281"/>
      <c r="R22" s="281"/>
      <c r="S22" s="281"/>
      <c r="T22" s="282"/>
      <c r="U22" s="107"/>
    </row>
    <row r="23" spans="1:21" ht="59.25" customHeight="1" x14ac:dyDescent="0.25">
      <c r="A23" s="107"/>
      <c r="B23" s="270"/>
      <c r="C23" s="263"/>
      <c r="D23" s="264"/>
      <c r="E23" s="264"/>
      <c r="F23" s="264"/>
      <c r="G23" s="264"/>
      <c r="H23" s="264"/>
      <c r="I23" s="265"/>
      <c r="J23" s="173"/>
      <c r="K23" s="109"/>
      <c r="L23" s="122"/>
      <c r="M23" s="283"/>
      <c r="N23" s="284"/>
      <c r="O23" s="284"/>
      <c r="P23" s="284"/>
      <c r="Q23" s="284"/>
      <c r="R23" s="284"/>
      <c r="S23" s="284"/>
      <c r="T23" s="285"/>
      <c r="U23" s="107"/>
    </row>
    <row r="24" spans="1:21" ht="75" customHeight="1" thickBot="1" x14ac:dyDescent="0.3">
      <c r="A24" s="107"/>
      <c r="B24" s="271"/>
      <c r="C24" s="266"/>
      <c r="D24" s="267"/>
      <c r="E24" s="267"/>
      <c r="F24" s="267"/>
      <c r="G24" s="267"/>
      <c r="H24" s="267"/>
      <c r="I24" s="268"/>
      <c r="J24" s="173"/>
      <c r="K24" s="109"/>
      <c r="L24" s="123" t="s">
        <v>78</v>
      </c>
      <c r="M24" s="277" t="s">
        <v>79</v>
      </c>
      <c r="N24" s="278"/>
      <c r="O24" s="278"/>
      <c r="P24" s="278"/>
      <c r="Q24" s="278"/>
      <c r="R24" s="278"/>
      <c r="S24" s="278"/>
      <c r="T24" s="279"/>
      <c r="U24" s="107"/>
    </row>
    <row r="25" spans="1:21" ht="90" customHeight="1" x14ac:dyDescent="0.25">
      <c r="A25" s="107"/>
      <c r="B25" s="269" t="s">
        <v>80</v>
      </c>
      <c r="C25" s="260" t="s">
        <v>81</v>
      </c>
      <c r="D25" s="261"/>
      <c r="E25" s="261"/>
      <c r="F25" s="261"/>
      <c r="G25" s="261"/>
      <c r="H25" s="261"/>
      <c r="I25" s="262"/>
      <c r="J25" s="173"/>
      <c r="K25" s="109"/>
      <c r="L25" s="121" t="s">
        <v>82</v>
      </c>
      <c r="M25" s="280" t="s">
        <v>83</v>
      </c>
      <c r="N25" s="281"/>
      <c r="O25" s="281"/>
      <c r="P25" s="281"/>
      <c r="Q25" s="281"/>
      <c r="R25" s="281"/>
      <c r="S25" s="281"/>
      <c r="T25" s="282"/>
      <c r="U25" s="107"/>
    </row>
    <row r="26" spans="1:21" ht="54.75" customHeight="1" x14ac:dyDescent="0.25">
      <c r="A26" s="107"/>
      <c r="B26" s="270"/>
      <c r="C26" s="263"/>
      <c r="D26" s="264"/>
      <c r="E26" s="264"/>
      <c r="F26" s="264"/>
      <c r="G26" s="264"/>
      <c r="H26" s="264"/>
      <c r="I26" s="265"/>
      <c r="J26" s="173"/>
      <c r="K26" s="109"/>
      <c r="L26" s="122"/>
      <c r="M26" s="283"/>
      <c r="N26" s="284"/>
      <c r="O26" s="284"/>
      <c r="P26" s="284"/>
      <c r="Q26" s="284"/>
      <c r="R26" s="284"/>
      <c r="S26" s="284"/>
      <c r="T26" s="285"/>
      <c r="U26" s="107"/>
    </row>
    <row r="27" spans="1:21" ht="65.25" customHeight="1" x14ac:dyDescent="0.25">
      <c r="A27" s="107"/>
      <c r="B27" s="270"/>
      <c r="C27" s="263"/>
      <c r="D27" s="264"/>
      <c r="E27" s="264"/>
      <c r="F27" s="264"/>
      <c r="G27" s="264"/>
      <c r="H27" s="264"/>
      <c r="I27" s="265"/>
      <c r="J27" s="173"/>
      <c r="K27" s="109"/>
      <c r="L27" s="121" t="s">
        <v>84</v>
      </c>
      <c r="M27" s="280" t="s">
        <v>85</v>
      </c>
      <c r="N27" s="281"/>
      <c r="O27" s="281"/>
      <c r="P27" s="281"/>
      <c r="Q27" s="281"/>
      <c r="R27" s="281"/>
      <c r="S27" s="281"/>
      <c r="T27" s="282"/>
      <c r="U27" s="107"/>
    </row>
    <row r="28" spans="1:21" ht="55.5" customHeight="1" thickBot="1" x14ac:dyDescent="0.3">
      <c r="A28" s="107"/>
      <c r="B28" s="270"/>
      <c r="C28" s="263"/>
      <c r="D28" s="264"/>
      <c r="E28" s="264"/>
      <c r="F28" s="264"/>
      <c r="G28" s="264"/>
      <c r="H28" s="264"/>
      <c r="I28" s="265"/>
      <c r="J28" s="173"/>
      <c r="K28" s="109"/>
      <c r="L28" s="124"/>
      <c r="M28" s="286"/>
      <c r="N28" s="287"/>
      <c r="O28" s="287"/>
      <c r="P28" s="287"/>
      <c r="Q28" s="287"/>
      <c r="R28" s="287"/>
      <c r="S28" s="287"/>
      <c r="T28" s="288"/>
      <c r="U28" s="107"/>
    </row>
    <row r="29" spans="1:21" ht="57" customHeight="1" thickBot="1" x14ac:dyDescent="0.3">
      <c r="A29" s="107"/>
      <c r="B29" s="120" t="s">
        <v>86</v>
      </c>
      <c r="C29" s="250" t="s">
        <v>87</v>
      </c>
      <c r="D29" s="251"/>
      <c r="E29" s="251"/>
      <c r="F29" s="251"/>
      <c r="G29" s="251"/>
      <c r="H29" s="251"/>
      <c r="I29" s="252"/>
      <c r="J29" s="173"/>
      <c r="K29" s="109"/>
      <c r="L29" s="125"/>
      <c r="M29" s="125"/>
      <c r="N29" s="125"/>
      <c r="O29" s="125"/>
      <c r="P29" s="125"/>
      <c r="Q29" s="125"/>
      <c r="R29" s="125"/>
      <c r="S29" s="125"/>
      <c r="T29" s="125"/>
      <c r="U29" s="107"/>
    </row>
    <row r="30" spans="1:21" ht="24.75" customHeight="1" x14ac:dyDescent="0.25">
      <c r="A30" s="107"/>
      <c r="B30" s="269" t="s">
        <v>88</v>
      </c>
      <c r="C30" s="260" t="s">
        <v>89</v>
      </c>
      <c r="D30" s="261"/>
      <c r="E30" s="261"/>
      <c r="F30" s="261"/>
      <c r="G30" s="261"/>
      <c r="H30" s="261"/>
      <c r="I30" s="262"/>
      <c r="J30" s="173"/>
      <c r="K30" s="109"/>
      <c r="L30" s="125"/>
      <c r="M30" s="125"/>
      <c r="N30" s="125"/>
      <c r="O30" s="125"/>
      <c r="P30" s="125"/>
      <c r="Q30" s="125"/>
      <c r="R30" s="125"/>
      <c r="S30" s="125"/>
      <c r="T30" s="125"/>
      <c r="U30" s="107"/>
    </row>
    <row r="31" spans="1:21" ht="102" customHeight="1" x14ac:dyDescent="0.25">
      <c r="A31" s="107"/>
      <c r="B31" s="270"/>
      <c r="C31" s="263"/>
      <c r="D31" s="264"/>
      <c r="E31" s="264"/>
      <c r="F31" s="264"/>
      <c r="G31" s="264"/>
      <c r="H31" s="264"/>
      <c r="I31" s="265"/>
      <c r="J31" s="173"/>
      <c r="K31" s="109"/>
      <c r="L31" s="125"/>
      <c r="M31" s="125"/>
      <c r="N31" s="125"/>
      <c r="O31" s="125"/>
      <c r="P31" s="125"/>
      <c r="Q31" s="125"/>
      <c r="R31" s="125"/>
      <c r="S31" s="125"/>
      <c r="T31" s="125"/>
      <c r="U31" s="107"/>
    </row>
    <row r="32" spans="1:21" ht="63" customHeight="1" x14ac:dyDescent="0.25">
      <c r="A32" s="107"/>
      <c r="B32" s="270"/>
      <c r="C32" s="263"/>
      <c r="D32" s="264"/>
      <c r="E32" s="264"/>
      <c r="F32" s="264"/>
      <c r="G32" s="264"/>
      <c r="H32" s="264"/>
      <c r="I32" s="265"/>
      <c r="J32" s="173"/>
      <c r="K32" s="125"/>
      <c r="L32" s="125"/>
      <c r="M32" s="125"/>
      <c r="N32" s="125"/>
      <c r="O32" s="125"/>
      <c r="P32" s="125"/>
      <c r="Q32" s="125"/>
      <c r="R32" s="125"/>
      <c r="S32" s="125"/>
      <c r="T32" s="125"/>
      <c r="U32" s="107"/>
    </row>
    <row r="33" spans="1:21" ht="15.75" customHeight="1" thickBot="1" x14ac:dyDescent="0.3">
      <c r="A33" s="107"/>
      <c r="B33" s="271"/>
      <c r="C33" s="266"/>
      <c r="D33" s="267"/>
      <c r="E33" s="267"/>
      <c r="F33" s="267"/>
      <c r="G33" s="267"/>
      <c r="H33" s="267"/>
      <c r="I33" s="268"/>
      <c r="J33" s="173"/>
      <c r="K33" s="125"/>
      <c r="L33" s="125"/>
      <c r="M33" s="125"/>
      <c r="N33" s="125"/>
      <c r="O33" s="125"/>
      <c r="P33" s="125"/>
      <c r="Q33" s="125"/>
      <c r="R33" s="125"/>
      <c r="S33" s="125"/>
      <c r="T33" s="125"/>
      <c r="U33" s="107"/>
    </row>
    <row r="34" spans="1:21" ht="30" customHeight="1" x14ac:dyDescent="0.25">
      <c r="A34" s="107"/>
      <c r="B34" s="269" t="s">
        <v>90</v>
      </c>
      <c r="C34" s="260" t="s">
        <v>91</v>
      </c>
      <c r="D34" s="261"/>
      <c r="E34" s="261"/>
      <c r="F34" s="261"/>
      <c r="G34" s="261"/>
      <c r="H34" s="261"/>
      <c r="I34" s="262"/>
      <c r="J34" s="173"/>
      <c r="K34" s="125"/>
      <c r="L34" s="125"/>
      <c r="M34" s="125"/>
      <c r="N34" s="125"/>
      <c r="O34" s="125"/>
      <c r="P34" s="125"/>
      <c r="Q34" s="125"/>
      <c r="R34" s="125"/>
      <c r="S34" s="125"/>
      <c r="T34" s="125"/>
      <c r="U34" s="107"/>
    </row>
    <row r="35" spans="1:21" ht="42.75" customHeight="1" thickBot="1" x14ac:dyDescent="0.3">
      <c r="A35" s="107"/>
      <c r="B35" s="271"/>
      <c r="C35" s="266"/>
      <c r="D35" s="267"/>
      <c r="E35" s="267"/>
      <c r="F35" s="267"/>
      <c r="G35" s="267"/>
      <c r="H35" s="267"/>
      <c r="I35" s="268"/>
      <c r="J35" s="173"/>
      <c r="K35" s="125"/>
      <c r="L35" s="125"/>
      <c r="M35" s="125"/>
      <c r="N35" s="125"/>
      <c r="O35" s="125"/>
      <c r="P35" s="125"/>
      <c r="Q35" s="125"/>
      <c r="R35" s="125"/>
      <c r="S35" s="125"/>
      <c r="T35" s="125"/>
      <c r="U35" s="107"/>
    </row>
    <row r="36" spans="1:21" ht="59.25" customHeight="1" thickBot="1" x14ac:dyDescent="0.3">
      <c r="A36" s="107"/>
      <c r="B36" s="120" t="s">
        <v>92</v>
      </c>
      <c r="C36" s="250" t="s">
        <v>93</v>
      </c>
      <c r="D36" s="251"/>
      <c r="E36" s="251"/>
      <c r="F36" s="251"/>
      <c r="G36" s="251"/>
      <c r="H36" s="251"/>
      <c r="I36" s="252"/>
      <c r="J36" s="173"/>
      <c r="K36" s="125"/>
      <c r="L36" s="125"/>
      <c r="M36" s="125"/>
      <c r="N36" s="125"/>
      <c r="O36" s="125"/>
      <c r="P36" s="125"/>
      <c r="Q36" s="125"/>
      <c r="R36" s="125"/>
      <c r="S36" s="125"/>
      <c r="T36" s="125"/>
      <c r="U36" s="107"/>
    </row>
    <row r="37" spans="1:21" ht="15" customHeight="1" x14ac:dyDescent="0.25">
      <c r="A37" s="107"/>
      <c r="B37" s="269" t="s">
        <v>94</v>
      </c>
      <c r="C37" s="260" t="s">
        <v>95</v>
      </c>
      <c r="D37" s="261"/>
      <c r="E37" s="261"/>
      <c r="F37" s="261"/>
      <c r="G37" s="261"/>
      <c r="H37" s="261"/>
      <c r="I37" s="262"/>
      <c r="J37" s="173"/>
      <c r="K37" s="125"/>
      <c r="L37" s="125"/>
      <c r="M37" s="125"/>
      <c r="N37" s="125"/>
      <c r="O37" s="125"/>
      <c r="P37" s="125"/>
      <c r="Q37" s="125"/>
      <c r="R37" s="125"/>
      <c r="S37" s="125"/>
      <c r="T37" s="125"/>
      <c r="U37" s="107"/>
    </row>
    <row r="38" spans="1:21" ht="15" customHeight="1" x14ac:dyDescent="0.25">
      <c r="A38" s="107"/>
      <c r="B38" s="270"/>
      <c r="C38" s="263"/>
      <c r="D38" s="264"/>
      <c r="E38" s="264"/>
      <c r="F38" s="264"/>
      <c r="G38" s="264"/>
      <c r="H38" s="264"/>
      <c r="I38" s="265"/>
      <c r="J38" s="173"/>
      <c r="K38" s="125"/>
      <c r="L38" s="125"/>
      <c r="M38" s="125"/>
      <c r="N38" s="125"/>
      <c r="O38" s="125"/>
      <c r="P38" s="125"/>
      <c r="Q38" s="125"/>
      <c r="R38" s="125"/>
      <c r="S38" s="125"/>
      <c r="T38" s="125"/>
      <c r="U38" s="107"/>
    </row>
    <row r="39" spans="1:21" ht="15" customHeight="1" x14ac:dyDescent="0.25">
      <c r="A39" s="107"/>
      <c r="B39" s="270"/>
      <c r="C39" s="263"/>
      <c r="D39" s="264"/>
      <c r="E39" s="264"/>
      <c r="F39" s="264"/>
      <c r="G39" s="264"/>
      <c r="H39" s="264"/>
      <c r="I39" s="265"/>
      <c r="J39" s="173"/>
      <c r="K39" s="125"/>
      <c r="L39" s="125"/>
      <c r="M39" s="125"/>
      <c r="N39" s="125"/>
      <c r="O39" s="125"/>
      <c r="P39" s="125"/>
      <c r="Q39" s="125"/>
      <c r="R39" s="125"/>
      <c r="S39" s="125"/>
      <c r="T39" s="125"/>
      <c r="U39" s="107"/>
    </row>
    <row r="40" spans="1:21" ht="50.25" customHeight="1" thickBot="1" x14ac:dyDescent="0.3">
      <c r="A40" s="107"/>
      <c r="B40" s="271"/>
      <c r="C40" s="266"/>
      <c r="D40" s="267"/>
      <c r="E40" s="267"/>
      <c r="F40" s="267"/>
      <c r="G40" s="267"/>
      <c r="H40" s="267"/>
      <c r="I40" s="268"/>
      <c r="J40" s="173"/>
      <c r="K40" s="125"/>
      <c r="L40" s="125"/>
      <c r="M40" s="125"/>
      <c r="N40" s="125"/>
      <c r="O40" s="125"/>
      <c r="P40" s="125"/>
      <c r="Q40" s="125"/>
      <c r="R40" s="125"/>
      <c r="S40" s="125"/>
      <c r="T40" s="125"/>
      <c r="U40" s="107"/>
    </row>
    <row r="41" spans="1:21" ht="41.25" customHeight="1" thickBot="1" x14ac:dyDescent="0.3">
      <c r="A41" s="107"/>
      <c r="B41" s="120" t="s">
        <v>96</v>
      </c>
      <c r="C41" s="250" t="s">
        <v>97</v>
      </c>
      <c r="D41" s="251"/>
      <c r="E41" s="251"/>
      <c r="F41" s="251"/>
      <c r="G41" s="251"/>
      <c r="H41" s="251"/>
      <c r="I41" s="252"/>
      <c r="J41" s="173"/>
      <c r="K41" s="125"/>
      <c r="L41" s="107"/>
      <c r="M41" s="107"/>
      <c r="N41" s="107"/>
      <c r="O41" s="107"/>
      <c r="P41" s="107"/>
      <c r="Q41" s="107"/>
      <c r="R41" s="107"/>
      <c r="S41" s="107"/>
      <c r="U41" s="107"/>
    </row>
    <row r="42" spans="1:21" ht="51.75" customHeight="1" thickBot="1" x14ac:dyDescent="0.3">
      <c r="A42" s="107"/>
      <c r="B42" s="115" t="s">
        <v>98</v>
      </c>
      <c r="C42" s="250" t="s">
        <v>99</v>
      </c>
      <c r="D42" s="251"/>
      <c r="E42" s="251"/>
      <c r="F42" s="251"/>
      <c r="G42" s="251"/>
      <c r="H42" s="251"/>
      <c r="I42" s="252"/>
      <c r="J42" s="173"/>
      <c r="K42" s="125"/>
      <c r="L42" s="107"/>
      <c r="M42" s="107"/>
      <c r="N42" s="107"/>
      <c r="O42" s="107"/>
      <c r="P42" s="107"/>
      <c r="Q42" s="107"/>
      <c r="R42" s="107"/>
      <c r="S42" s="107"/>
      <c r="T42" s="107"/>
      <c r="U42" s="107"/>
    </row>
    <row r="43" spans="1:21" ht="15" customHeight="1" x14ac:dyDescent="0.25">
      <c r="A43" s="107"/>
      <c r="B43" s="269" t="s">
        <v>100</v>
      </c>
      <c r="C43" s="260" t="s">
        <v>101</v>
      </c>
      <c r="D43" s="261"/>
      <c r="E43" s="261"/>
      <c r="F43" s="261"/>
      <c r="G43" s="261"/>
      <c r="H43" s="261"/>
      <c r="I43" s="262"/>
      <c r="J43" s="173"/>
      <c r="K43" s="125"/>
      <c r="L43" s="107"/>
      <c r="M43" s="107"/>
      <c r="N43" s="107"/>
      <c r="O43" s="107"/>
      <c r="P43" s="107"/>
      <c r="Q43" s="107"/>
      <c r="R43" s="107"/>
      <c r="S43" s="107"/>
      <c r="T43" s="107"/>
      <c r="U43" s="107"/>
    </row>
    <row r="44" spans="1:21" ht="39" customHeight="1" x14ac:dyDescent="0.25">
      <c r="A44" s="107"/>
      <c r="B44" s="270"/>
      <c r="C44" s="263"/>
      <c r="D44" s="264"/>
      <c r="E44" s="264"/>
      <c r="F44" s="264"/>
      <c r="G44" s="264"/>
      <c r="H44" s="264"/>
      <c r="I44" s="265"/>
      <c r="J44" s="173"/>
      <c r="K44" s="107"/>
      <c r="L44" s="107"/>
      <c r="M44" s="107"/>
      <c r="N44" s="107"/>
      <c r="O44" s="107"/>
      <c r="P44" s="107"/>
      <c r="Q44" s="107"/>
      <c r="R44" s="107"/>
      <c r="S44" s="107"/>
      <c r="T44" s="107"/>
      <c r="U44" s="107"/>
    </row>
    <row r="45" spans="1:21" ht="27" customHeight="1" x14ac:dyDescent="0.25">
      <c r="A45" s="107"/>
      <c r="B45" s="270"/>
      <c r="C45" s="263"/>
      <c r="D45" s="264"/>
      <c r="E45" s="264"/>
      <c r="F45" s="264"/>
      <c r="G45" s="264"/>
      <c r="H45" s="264"/>
      <c r="I45" s="265"/>
      <c r="J45" s="173"/>
      <c r="K45" s="107"/>
      <c r="L45" s="107"/>
      <c r="M45" s="107"/>
      <c r="N45" s="107"/>
      <c r="O45" s="107"/>
      <c r="P45" s="107"/>
      <c r="Q45" s="107"/>
      <c r="R45" s="107"/>
      <c r="S45" s="107"/>
      <c r="T45" s="107"/>
      <c r="U45" s="107"/>
    </row>
    <row r="46" spans="1:21" ht="24.75" customHeight="1" thickBot="1" x14ac:dyDescent="0.3">
      <c r="A46" s="107"/>
      <c r="B46" s="271"/>
      <c r="C46" s="266"/>
      <c r="D46" s="267"/>
      <c r="E46" s="267"/>
      <c r="F46" s="267"/>
      <c r="G46" s="267"/>
      <c r="H46" s="267"/>
      <c r="I46" s="268"/>
      <c r="J46" s="173"/>
      <c r="K46" s="107"/>
      <c r="L46" s="107"/>
      <c r="M46" s="107"/>
      <c r="N46" s="107"/>
      <c r="O46" s="107"/>
      <c r="P46" s="107"/>
      <c r="Q46" s="107"/>
      <c r="R46" s="107"/>
      <c r="S46" s="107"/>
      <c r="T46" s="107"/>
      <c r="U46" s="107"/>
    </row>
    <row r="47" spans="1:21" ht="36.75" customHeight="1" x14ac:dyDescent="0.25">
      <c r="A47" s="107"/>
      <c r="B47" s="125"/>
      <c r="C47" s="125"/>
      <c r="D47" s="125"/>
      <c r="E47" s="125"/>
      <c r="F47" s="125"/>
      <c r="G47" s="125"/>
      <c r="H47" s="125"/>
      <c r="I47" s="125"/>
      <c r="J47" s="125"/>
      <c r="K47" s="107"/>
      <c r="L47" s="107"/>
      <c r="M47" s="107"/>
      <c r="N47" s="107"/>
      <c r="O47" s="107"/>
      <c r="P47" s="107"/>
      <c r="Q47" s="107"/>
      <c r="R47" s="107"/>
      <c r="S47" s="107"/>
      <c r="T47" s="107"/>
      <c r="U47" s="107"/>
    </row>
    <row r="48" spans="1:21" ht="15" customHeight="1" x14ac:dyDescent="0.25">
      <c r="A48" s="107"/>
      <c r="B48" s="107"/>
      <c r="C48" s="107"/>
      <c r="D48" s="107"/>
      <c r="E48" s="107"/>
      <c r="F48" s="107"/>
      <c r="G48" s="107"/>
      <c r="H48" s="107"/>
      <c r="I48" s="107"/>
      <c r="J48" s="107"/>
      <c r="K48" s="107"/>
      <c r="U48" s="107"/>
    </row>
    <row r="49" spans="1:21" ht="15" customHeight="1" x14ac:dyDescent="0.25">
      <c r="A49" s="107"/>
      <c r="B49" s="107"/>
      <c r="C49" s="107"/>
      <c r="D49" s="107"/>
      <c r="E49" s="107"/>
      <c r="F49" s="107"/>
      <c r="G49" s="107"/>
      <c r="H49" s="107"/>
      <c r="I49" s="107"/>
      <c r="J49" s="107"/>
      <c r="K49" s="107"/>
      <c r="U49" s="107"/>
    </row>
    <row r="50" spans="1:21" ht="15" customHeight="1" x14ac:dyDescent="0.25">
      <c r="A50" s="107"/>
      <c r="B50" s="107"/>
      <c r="C50" s="107"/>
      <c r="D50" s="107"/>
      <c r="E50" s="107"/>
      <c r="F50" s="107"/>
      <c r="G50" s="107"/>
      <c r="H50" s="107"/>
      <c r="I50" s="107"/>
      <c r="J50" s="107"/>
      <c r="K50" s="107"/>
      <c r="U50" s="107"/>
    </row>
    <row r="51" spans="1:21" ht="15" customHeight="1" x14ac:dyDescent="0.25">
      <c r="A51" s="107"/>
      <c r="B51" s="107"/>
      <c r="C51" s="107"/>
      <c r="D51" s="107"/>
      <c r="E51" s="107"/>
      <c r="F51" s="107"/>
      <c r="G51" s="107"/>
      <c r="H51" s="107"/>
      <c r="I51" s="107"/>
      <c r="J51" s="107"/>
    </row>
    <row r="52" spans="1:21" ht="15" customHeight="1" x14ac:dyDescent="0.25">
      <c r="A52" s="107"/>
      <c r="B52" s="107"/>
      <c r="C52" s="107"/>
      <c r="D52" s="107"/>
      <c r="E52" s="107"/>
      <c r="F52" s="107"/>
      <c r="G52" s="107"/>
      <c r="H52" s="107"/>
      <c r="I52" s="107"/>
      <c r="J52" s="107"/>
    </row>
    <row r="53" spans="1:21" ht="15" customHeight="1" x14ac:dyDescent="0.25">
      <c r="A53" s="107"/>
      <c r="B53" s="107"/>
      <c r="C53" s="107"/>
      <c r="D53" s="107"/>
      <c r="E53" s="107"/>
      <c r="F53" s="107"/>
      <c r="G53" s="107"/>
      <c r="H53" s="107"/>
      <c r="I53" s="107"/>
      <c r="J53" s="107"/>
    </row>
    <row r="54" spans="1:21" ht="15" customHeight="1" x14ac:dyDescent="0.25">
      <c r="A54" s="107"/>
      <c r="B54" s="107"/>
      <c r="C54" s="107"/>
      <c r="D54" s="107"/>
      <c r="E54" s="107"/>
      <c r="F54" s="107"/>
      <c r="G54" s="107"/>
      <c r="H54" s="107"/>
      <c r="I54" s="107"/>
      <c r="J54" s="107"/>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tabSelected="1" topLeftCell="A6" zoomScale="25" zoomScaleNormal="25" zoomScaleSheetLayoutView="55" zoomScalePageLayoutView="25" workbookViewId="0">
      <selection activeCell="L11" sqref="L11:L13"/>
    </sheetView>
  </sheetViews>
  <sheetFormatPr baseColWidth="10" defaultColWidth="10.85546875" defaultRowHeight="18.75" x14ac:dyDescent="0.3"/>
  <cols>
    <col min="1" max="1" width="4.28515625" style="52" customWidth="1"/>
    <col min="2" max="2" width="13" style="57" bestFit="1" customWidth="1"/>
    <col min="3" max="3" width="56.7109375" style="52" customWidth="1"/>
    <col min="4" max="4" width="43.5703125" style="52" customWidth="1"/>
    <col min="5" max="5" width="28.85546875" style="52" customWidth="1"/>
    <col min="6" max="6" width="28.28515625" style="52" customWidth="1"/>
    <col min="7" max="7" width="104.28515625" style="52" customWidth="1"/>
    <col min="8" max="8" width="17" style="52" customWidth="1"/>
    <col min="9" max="9" width="32" style="52" hidden="1" customWidth="1"/>
    <col min="10" max="10" width="26.5703125" style="52" customWidth="1"/>
    <col min="11" max="11" width="28.5703125" style="52" customWidth="1"/>
    <col min="12" max="12" width="37.5703125" style="52" customWidth="1"/>
    <col min="13" max="13" width="31.42578125" style="52" customWidth="1"/>
    <col min="14" max="14" width="35.7109375" style="52" customWidth="1"/>
    <col min="15" max="15" width="32" style="195" customWidth="1"/>
    <col min="16" max="16" width="22.42578125" style="196" customWidth="1"/>
    <col min="17" max="17" width="25" style="52" customWidth="1"/>
    <col min="18" max="18" width="20.42578125" style="52" customWidth="1"/>
    <col min="19" max="19" width="3.7109375" style="52" customWidth="1"/>
    <col min="20" max="16384" width="10.85546875" style="52"/>
  </cols>
  <sheetData>
    <row r="1" spans="1:21" ht="36.75" customHeight="1" thickBot="1" x14ac:dyDescent="0.5">
      <c r="A1" s="126"/>
      <c r="B1" s="127"/>
      <c r="C1" s="128"/>
      <c r="D1" s="128"/>
      <c r="E1" s="128"/>
      <c r="F1" s="340"/>
      <c r="G1" s="158"/>
      <c r="H1" s="337"/>
      <c r="I1" s="159"/>
      <c r="J1" s="159"/>
      <c r="K1" s="128"/>
      <c r="L1" s="128"/>
      <c r="M1" s="128"/>
      <c r="N1" s="128"/>
      <c r="O1" s="192"/>
      <c r="P1" s="193"/>
      <c r="Q1" s="128"/>
      <c r="R1" s="128"/>
      <c r="S1" s="126"/>
      <c r="T1" s="126"/>
      <c r="U1" s="126"/>
    </row>
    <row r="2" spans="1:21" ht="7.5" hidden="1" customHeight="1" x14ac:dyDescent="0.25">
      <c r="A2" s="126"/>
      <c r="B2" s="127"/>
      <c r="C2" s="128"/>
      <c r="D2" s="128"/>
      <c r="E2" s="128"/>
      <c r="F2" s="341"/>
      <c r="G2" s="160"/>
      <c r="H2" s="337"/>
      <c r="I2" s="159"/>
      <c r="J2" s="159"/>
      <c r="K2" s="128"/>
      <c r="L2" s="128"/>
      <c r="M2" s="128"/>
      <c r="N2" s="128"/>
      <c r="O2" s="192"/>
      <c r="P2" s="193"/>
      <c r="Q2" s="128"/>
      <c r="R2" s="128"/>
      <c r="S2" s="126"/>
      <c r="T2" s="126"/>
      <c r="U2" s="126"/>
    </row>
    <row r="3" spans="1:21" ht="27" hidden="1" thickBot="1" x14ac:dyDescent="0.3">
      <c r="A3" s="126"/>
      <c r="B3" s="127"/>
      <c r="C3" s="128"/>
      <c r="D3" s="128"/>
      <c r="E3" s="128"/>
      <c r="F3" s="128"/>
      <c r="G3" s="128"/>
      <c r="H3" s="128"/>
      <c r="I3" s="128"/>
      <c r="J3" s="128"/>
      <c r="K3" s="128"/>
      <c r="L3" s="128"/>
      <c r="M3" s="128"/>
      <c r="N3" s="128"/>
      <c r="O3" s="192"/>
      <c r="P3" s="193"/>
      <c r="Q3" s="128"/>
      <c r="R3" s="128"/>
      <c r="S3" s="126"/>
      <c r="T3" s="126"/>
      <c r="U3" s="126"/>
    </row>
    <row r="4" spans="1:21" ht="64.5" customHeight="1" thickBot="1" x14ac:dyDescent="0.3">
      <c r="A4" s="126"/>
      <c r="B4" s="354" t="s">
        <v>289</v>
      </c>
      <c r="C4" s="355"/>
      <c r="D4" s="355"/>
      <c r="E4" s="355"/>
      <c r="F4" s="355"/>
      <c r="G4" s="355"/>
      <c r="H4" s="355"/>
      <c r="I4" s="355"/>
      <c r="J4" s="355"/>
      <c r="K4" s="355"/>
      <c r="L4" s="355"/>
      <c r="M4" s="355"/>
      <c r="N4" s="355"/>
      <c r="O4" s="355"/>
      <c r="P4" s="355"/>
      <c r="Q4" s="355"/>
      <c r="R4" s="356"/>
      <c r="S4" s="126"/>
      <c r="T4" s="126"/>
      <c r="U4" s="126"/>
    </row>
    <row r="5" spans="1:21" ht="35.25" customHeight="1" thickBot="1" x14ac:dyDescent="0.3">
      <c r="A5" s="126"/>
      <c r="B5" s="342" t="s">
        <v>102</v>
      </c>
      <c r="C5" s="347"/>
      <c r="D5" s="347"/>
      <c r="E5" s="347"/>
      <c r="F5" s="347"/>
      <c r="G5" s="347"/>
      <c r="H5" s="348"/>
      <c r="I5" s="176"/>
      <c r="J5" s="316" t="s">
        <v>280</v>
      </c>
      <c r="K5" s="316"/>
      <c r="L5" s="316"/>
      <c r="M5" s="316"/>
      <c r="N5" s="317"/>
      <c r="O5" s="342" t="s">
        <v>103</v>
      </c>
      <c r="P5" s="343"/>
      <c r="Q5" s="343"/>
      <c r="R5" s="344"/>
      <c r="S5" s="126"/>
      <c r="T5" s="126"/>
      <c r="U5" s="126"/>
    </row>
    <row r="6" spans="1:21" s="55" customFormat="1" ht="56.25" customHeight="1" thickBot="1" x14ac:dyDescent="0.5">
      <c r="A6" s="126"/>
      <c r="B6" s="349" t="s">
        <v>17</v>
      </c>
      <c r="C6" s="339" t="s">
        <v>104</v>
      </c>
      <c r="D6" s="338" t="s">
        <v>105</v>
      </c>
      <c r="E6" s="338" t="s">
        <v>106</v>
      </c>
      <c r="F6" s="338" t="s">
        <v>107</v>
      </c>
      <c r="G6" s="338" t="s">
        <v>74</v>
      </c>
      <c r="H6" s="357" t="s">
        <v>108</v>
      </c>
      <c r="I6" s="358"/>
      <c r="J6" s="318" t="s">
        <v>109</v>
      </c>
      <c r="K6" s="319"/>
      <c r="L6" s="319"/>
      <c r="M6" s="319"/>
      <c r="N6" s="320"/>
      <c r="O6" s="352" t="s">
        <v>110</v>
      </c>
      <c r="P6" s="345" t="s">
        <v>111</v>
      </c>
      <c r="Q6" s="338" t="s">
        <v>100</v>
      </c>
      <c r="R6" s="338"/>
      <c r="S6" s="126"/>
      <c r="T6" s="126"/>
      <c r="U6" s="126"/>
    </row>
    <row r="7" spans="1:21" s="56" customFormat="1" ht="204" customHeight="1" x14ac:dyDescent="0.45">
      <c r="A7" s="126"/>
      <c r="B7" s="350"/>
      <c r="C7" s="351"/>
      <c r="D7" s="339"/>
      <c r="E7" s="339"/>
      <c r="F7" s="339"/>
      <c r="G7" s="339"/>
      <c r="H7" s="359"/>
      <c r="I7" s="360"/>
      <c r="J7" s="203" t="s">
        <v>112</v>
      </c>
      <c r="K7" s="203" t="s">
        <v>113</v>
      </c>
      <c r="L7" s="203" t="s">
        <v>114</v>
      </c>
      <c r="M7" s="203" t="s">
        <v>283</v>
      </c>
      <c r="N7" s="203" t="s">
        <v>326</v>
      </c>
      <c r="O7" s="353"/>
      <c r="P7" s="346"/>
      <c r="Q7" s="205" t="s">
        <v>115</v>
      </c>
      <c r="R7" s="205" t="s">
        <v>116</v>
      </c>
      <c r="S7" s="126"/>
      <c r="T7" s="126"/>
      <c r="U7" s="126"/>
    </row>
    <row r="8" spans="1:21" ht="96.75" customHeight="1" x14ac:dyDescent="0.25">
      <c r="A8" s="126"/>
      <c r="B8" s="298">
        <v>1</v>
      </c>
      <c r="C8" s="299" t="s">
        <v>282</v>
      </c>
      <c r="D8" s="300" t="s">
        <v>294</v>
      </c>
      <c r="E8" s="301" t="s">
        <v>277</v>
      </c>
      <c r="F8" s="302" t="s">
        <v>296</v>
      </c>
      <c r="G8" s="213" t="s">
        <v>319</v>
      </c>
      <c r="H8" s="303">
        <v>0.3</v>
      </c>
      <c r="I8" s="306"/>
      <c r="J8" s="303">
        <v>0.3</v>
      </c>
      <c r="K8" s="303"/>
      <c r="L8" s="305"/>
      <c r="M8" s="306">
        <v>0.7</v>
      </c>
      <c r="N8" s="306"/>
      <c r="O8" s="296">
        <f>IF(SUM(K8,N8)&gt;100%,"NO PERMITIDO",SUM(K8,N8))</f>
        <v>0</v>
      </c>
      <c r="P8" s="297">
        <f>H8*O8/100%</f>
        <v>0</v>
      </c>
      <c r="Q8" s="305"/>
      <c r="R8" s="305"/>
      <c r="S8" s="126"/>
      <c r="T8" s="126"/>
      <c r="U8" s="126"/>
    </row>
    <row r="9" spans="1:21" ht="104.25" customHeight="1" x14ac:dyDescent="0.25">
      <c r="A9" s="126"/>
      <c r="B9" s="298"/>
      <c r="C9" s="299"/>
      <c r="D9" s="300"/>
      <c r="E9" s="301"/>
      <c r="F9" s="301"/>
      <c r="G9" s="213" t="s">
        <v>324</v>
      </c>
      <c r="H9" s="304"/>
      <c r="I9" s="306"/>
      <c r="J9" s="304"/>
      <c r="K9" s="304"/>
      <c r="L9" s="305"/>
      <c r="M9" s="306"/>
      <c r="N9" s="306"/>
      <c r="O9" s="296"/>
      <c r="P9" s="297"/>
      <c r="Q9" s="305"/>
      <c r="R9" s="305"/>
      <c r="S9" s="126"/>
      <c r="T9" s="126"/>
      <c r="U9" s="126"/>
    </row>
    <row r="10" spans="1:21" ht="102" customHeight="1" x14ac:dyDescent="0.25">
      <c r="A10" s="126"/>
      <c r="B10" s="298"/>
      <c r="C10" s="299"/>
      <c r="D10" s="300"/>
      <c r="E10" s="301"/>
      <c r="F10" s="301"/>
      <c r="G10" s="213" t="s">
        <v>320</v>
      </c>
      <c r="H10" s="304"/>
      <c r="I10" s="204"/>
      <c r="J10" s="304"/>
      <c r="K10" s="304"/>
      <c r="L10" s="305"/>
      <c r="M10" s="306"/>
      <c r="N10" s="306"/>
      <c r="O10" s="296"/>
      <c r="P10" s="297"/>
      <c r="Q10" s="305"/>
      <c r="R10" s="305"/>
      <c r="S10" s="126"/>
      <c r="T10" s="126"/>
      <c r="U10" s="126"/>
    </row>
    <row r="11" spans="1:21" ht="78" customHeight="1" x14ac:dyDescent="0.25">
      <c r="A11" s="126"/>
      <c r="B11" s="298">
        <v>2</v>
      </c>
      <c r="C11" s="299" t="s">
        <v>282</v>
      </c>
      <c r="D11" s="323" t="s">
        <v>279</v>
      </c>
      <c r="E11" s="324" t="s">
        <v>278</v>
      </c>
      <c r="F11" s="302" t="s">
        <v>296</v>
      </c>
      <c r="G11" s="214" t="s">
        <v>318</v>
      </c>
      <c r="H11" s="321">
        <v>0.25</v>
      </c>
      <c r="I11" s="204"/>
      <c r="J11" s="303">
        <v>0.5</v>
      </c>
      <c r="K11" s="321"/>
      <c r="L11" s="322"/>
      <c r="M11" s="321">
        <v>0.5</v>
      </c>
      <c r="N11" s="306"/>
      <c r="O11" s="296">
        <f t="shared" ref="O11" si="0">IF(SUM(K11,N11)&gt;100%,"NO PERMITIDO",SUM(K11,N11))</f>
        <v>0</v>
      </c>
      <c r="P11" s="297">
        <f t="shared" ref="P11" si="1">H11*O11/100%</f>
        <v>0</v>
      </c>
      <c r="Q11" s="304"/>
      <c r="R11" s="304"/>
      <c r="S11" s="126"/>
      <c r="T11" s="126"/>
      <c r="U11" s="126"/>
    </row>
    <row r="12" spans="1:21" ht="63.75" customHeight="1" x14ac:dyDescent="0.25">
      <c r="A12" s="126"/>
      <c r="B12" s="298"/>
      <c r="C12" s="299"/>
      <c r="D12" s="323"/>
      <c r="E12" s="324"/>
      <c r="F12" s="301"/>
      <c r="G12" s="215" t="s">
        <v>325</v>
      </c>
      <c r="H12" s="321"/>
      <c r="I12" s="204"/>
      <c r="J12" s="304"/>
      <c r="K12" s="321"/>
      <c r="L12" s="322"/>
      <c r="M12" s="321"/>
      <c r="N12" s="306"/>
      <c r="O12" s="296"/>
      <c r="P12" s="297"/>
      <c r="Q12" s="304"/>
      <c r="R12" s="304"/>
      <c r="S12" s="126"/>
      <c r="T12" s="126"/>
      <c r="U12" s="126"/>
    </row>
    <row r="13" spans="1:21" ht="66.75" customHeight="1" x14ac:dyDescent="0.25">
      <c r="A13" s="126"/>
      <c r="B13" s="298"/>
      <c r="C13" s="299"/>
      <c r="D13" s="323"/>
      <c r="E13" s="324"/>
      <c r="F13" s="301"/>
      <c r="G13" s="213" t="s">
        <v>316</v>
      </c>
      <c r="H13" s="321"/>
      <c r="I13" s="204"/>
      <c r="J13" s="304"/>
      <c r="K13" s="321"/>
      <c r="L13" s="322"/>
      <c r="M13" s="321"/>
      <c r="N13" s="306"/>
      <c r="O13" s="296"/>
      <c r="P13" s="297"/>
      <c r="Q13" s="304"/>
      <c r="R13" s="304"/>
      <c r="S13" s="126"/>
      <c r="T13" s="126"/>
      <c r="U13" s="126"/>
    </row>
    <row r="14" spans="1:21" ht="46.5" customHeight="1" x14ac:dyDescent="0.25">
      <c r="A14" s="126"/>
      <c r="B14" s="298">
        <v>3</v>
      </c>
      <c r="C14" s="299" t="s">
        <v>282</v>
      </c>
      <c r="D14" s="325" t="s">
        <v>297</v>
      </c>
      <c r="E14" s="324" t="s">
        <v>298</v>
      </c>
      <c r="F14" s="302" t="s">
        <v>299</v>
      </c>
      <c r="G14" s="213" t="s">
        <v>313</v>
      </c>
      <c r="H14" s="321">
        <v>0.2</v>
      </c>
      <c r="I14" s="204"/>
      <c r="J14" s="303">
        <v>0.4</v>
      </c>
      <c r="K14" s="321"/>
      <c r="L14" s="322"/>
      <c r="M14" s="321">
        <v>0.6</v>
      </c>
      <c r="N14" s="306"/>
      <c r="O14" s="296">
        <f t="shared" ref="O14" si="2">IF(SUM(K14,N14)&gt;100%,"NO PERMITIDO",SUM(K14,N14))</f>
        <v>0</v>
      </c>
      <c r="P14" s="297">
        <f t="shared" ref="P14" si="3">H14*O14/100%</f>
        <v>0</v>
      </c>
      <c r="Q14" s="310"/>
      <c r="R14" s="304"/>
      <c r="S14" s="126"/>
      <c r="T14" s="126"/>
      <c r="U14" s="126"/>
    </row>
    <row r="15" spans="1:21" ht="154.5" customHeight="1" x14ac:dyDescent="0.25">
      <c r="A15" s="126"/>
      <c r="B15" s="298"/>
      <c r="C15" s="299"/>
      <c r="D15" s="325"/>
      <c r="E15" s="324"/>
      <c r="F15" s="302"/>
      <c r="G15" s="213" t="s">
        <v>310</v>
      </c>
      <c r="H15" s="321"/>
      <c r="I15" s="204"/>
      <c r="J15" s="304"/>
      <c r="K15" s="321"/>
      <c r="L15" s="322"/>
      <c r="M15" s="321"/>
      <c r="N15" s="306"/>
      <c r="O15" s="296"/>
      <c r="P15" s="297"/>
      <c r="Q15" s="310"/>
      <c r="R15" s="304"/>
      <c r="S15" s="126"/>
      <c r="T15" s="126"/>
      <c r="U15" s="126"/>
    </row>
    <row r="16" spans="1:21" ht="66.75" customHeight="1" x14ac:dyDescent="0.25">
      <c r="A16" s="126"/>
      <c r="B16" s="298"/>
      <c r="C16" s="299"/>
      <c r="D16" s="325"/>
      <c r="E16" s="324"/>
      <c r="F16" s="302"/>
      <c r="G16" s="213" t="s">
        <v>309</v>
      </c>
      <c r="H16" s="321"/>
      <c r="I16" s="204"/>
      <c r="J16" s="304"/>
      <c r="K16" s="321"/>
      <c r="L16" s="322"/>
      <c r="M16" s="321"/>
      <c r="N16" s="306"/>
      <c r="O16" s="296"/>
      <c r="P16" s="297"/>
      <c r="Q16" s="310"/>
      <c r="R16" s="304"/>
      <c r="S16" s="126"/>
      <c r="T16" s="126"/>
      <c r="U16" s="126"/>
    </row>
    <row r="17" spans="1:21" ht="51.75" customHeight="1" x14ac:dyDescent="0.25">
      <c r="A17" s="126"/>
      <c r="B17" s="326">
        <v>4</v>
      </c>
      <c r="C17" s="299" t="s">
        <v>282</v>
      </c>
      <c r="D17" s="323" t="s">
        <v>300</v>
      </c>
      <c r="E17" s="324" t="s">
        <v>301</v>
      </c>
      <c r="F17" s="302" t="s">
        <v>299</v>
      </c>
      <c r="G17" s="214" t="s">
        <v>312</v>
      </c>
      <c r="H17" s="321">
        <v>0.1</v>
      </c>
      <c r="I17" s="204"/>
      <c r="J17" s="303">
        <v>0.3</v>
      </c>
      <c r="K17" s="321"/>
      <c r="L17" s="322"/>
      <c r="M17" s="321">
        <v>0.7</v>
      </c>
      <c r="N17" s="306"/>
      <c r="O17" s="296">
        <f t="shared" ref="O17" si="4">IF(SUM(K17,N17)&gt;100%,"NO PERMITIDO",SUM(K17,N17))</f>
        <v>0</v>
      </c>
      <c r="P17" s="297">
        <f t="shared" ref="P17" si="5">H17*O17/100%</f>
        <v>0</v>
      </c>
      <c r="Q17" s="310"/>
      <c r="R17" s="305"/>
      <c r="S17" s="126"/>
      <c r="T17" s="126"/>
      <c r="U17" s="126"/>
    </row>
    <row r="18" spans="1:21" ht="38.25" customHeight="1" x14ac:dyDescent="0.25">
      <c r="A18" s="126"/>
      <c r="B18" s="326"/>
      <c r="C18" s="299"/>
      <c r="D18" s="323"/>
      <c r="E18" s="324"/>
      <c r="F18" s="301"/>
      <c r="G18" s="214" t="s">
        <v>308</v>
      </c>
      <c r="H18" s="321"/>
      <c r="I18" s="204"/>
      <c r="J18" s="304"/>
      <c r="K18" s="321"/>
      <c r="L18" s="322"/>
      <c r="M18" s="321"/>
      <c r="N18" s="306"/>
      <c r="O18" s="296"/>
      <c r="P18" s="297"/>
      <c r="Q18" s="310"/>
      <c r="R18" s="305"/>
      <c r="S18" s="126"/>
      <c r="T18" s="126"/>
      <c r="U18" s="126"/>
    </row>
    <row r="19" spans="1:21" ht="81" customHeight="1" x14ac:dyDescent="0.25">
      <c r="A19" s="126"/>
      <c r="B19" s="326"/>
      <c r="C19" s="299"/>
      <c r="D19" s="323"/>
      <c r="E19" s="324"/>
      <c r="F19" s="301"/>
      <c r="G19" s="214" t="s">
        <v>314</v>
      </c>
      <c r="H19" s="321"/>
      <c r="I19" s="204"/>
      <c r="J19" s="304"/>
      <c r="K19" s="321"/>
      <c r="L19" s="322"/>
      <c r="M19" s="321"/>
      <c r="N19" s="306"/>
      <c r="O19" s="296"/>
      <c r="P19" s="297"/>
      <c r="Q19" s="310"/>
      <c r="R19" s="305"/>
      <c r="S19" s="126"/>
      <c r="T19" s="126"/>
      <c r="U19" s="126"/>
    </row>
    <row r="20" spans="1:21" ht="121.5" customHeight="1" thickBot="1" x14ac:dyDescent="0.3">
      <c r="A20" s="126"/>
      <c r="B20" s="327"/>
      <c r="C20" s="299"/>
      <c r="D20" s="323"/>
      <c r="E20" s="324"/>
      <c r="F20" s="301"/>
      <c r="G20" s="213" t="s">
        <v>315</v>
      </c>
      <c r="H20" s="321"/>
      <c r="I20" s="204"/>
      <c r="J20" s="304"/>
      <c r="K20" s="321"/>
      <c r="L20" s="322"/>
      <c r="M20" s="321"/>
      <c r="N20" s="306"/>
      <c r="O20" s="296"/>
      <c r="P20" s="297"/>
      <c r="Q20" s="310"/>
      <c r="R20" s="305"/>
      <c r="S20" s="126"/>
      <c r="T20" s="126"/>
      <c r="U20" s="126"/>
    </row>
    <row r="21" spans="1:21" ht="105.75" customHeight="1" x14ac:dyDescent="0.25">
      <c r="A21" s="126"/>
      <c r="B21" s="326">
        <v>5</v>
      </c>
      <c r="C21" s="299" t="s">
        <v>282</v>
      </c>
      <c r="D21" s="323" t="s">
        <v>311</v>
      </c>
      <c r="E21" s="324" t="s">
        <v>317</v>
      </c>
      <c r="F21" s="324" t="s">
        <v>296</v>
      </c>
      <c r="G21" s="213" t="s">
        <v>321</v>
      </c>
      <c r="H21" s="321">
        <v>0.15</v>
      </c>
      <c r="I21" s="204"/>
      <c r="J21" s="303">
        <v>0.5</v>
      </c>
      <c r="K21" s="321"/>
      <c r="L21" s="335"/>
      <c r="M21" s="321">
        <v>0.5</v>
      </c>
      <c r="N21" s="303"/>
      <c r="O21" s="296">
        <f t="shared" ref="O21" si="6">IF(SUM(K21,N21)&gt;100%,"NO PERMITIDO",SUM(K21,N21))</f>
        <v>0</v>
      </c>
      <c r="P21" s="297">
        <f t="shared" ref="P21" si="7">H21*O21/100%</f>
        <v>0</v>
      </c>
      <c r="Q21" s="310"/>
      <c r="R21" s="310"/>
      <c r="S21" s="126"/>
      <c r="T21" s="126"/>
      <c r="U21" s="126"/>
    </row>
    <row r="22" spans="1:21" ht="107.25" customHeight="1" x14ac:dyDescent="0.25">
      <c r="A22" s="126"/>
      <c r="B22" s="326"/>
      <c r="C22" s="299"/>
      <c r="D22" s="323"/>
      <c r="E22" s="324"/>
      <c r="F22" s="324"/>
      <c r="G22" s="213" t="s">
        <v>322</v>
      </c>
      <c r="H22" s="321"/>
      <c r="I22" s="204"/>
      <c r="J22" s="304"/>
      <c r="K22" s="321"/>
      <c r="L22" s="335"/>
      <c r="M22" s="321"/>
      <c r="N22" s="304"/>
      <c r="O22" s="296"/>
      <c r="P22" s="297"/>
      <c r="Q22" s="310"/>
      <c r="R22" s="310"/>
      <c r="S22" s="126"/>
      <c r="T22" s="126"/>
      <c r="U22" s="126"/>
    </row>
    <row r="23" spans="1:21" ht="126.75" customHeight="1" thickBot="1" x14ac:dyDescent="0.3">
      <c r="A23" s="126"/>
      <c r="B23" s="326"/>
      <c r="C23" s="299"/>
      <c r="D23" s="323"/>
      <c r="E23" s="324"/>
      <c r="F23" s="324"/>
      <c r="G23" s="213" t="s">
        <v>323</v>
      </c>
      <c r="H23" s="321"/>
      <c r="I23" s="204"/>
      <c r="J23" s="304"/>
      <c r="K23" s="321"/>
      <c r="L23" s="335"/>
      <c r="M23" s="321"/>
      <c r="N23" s="304"/>
      <c r="O23" s="296"/>
      <c r="P23" s="297"/>
      <c r="Q23" s="310"/>
      <c r="R23" s="310"/>
      <c r="S23" s="126"/>
      <c r="T23" s="126"/>
      <c r="U23" s="126"/>
    </row>
    <row r="24" spans="1:21" ht="27" customHeight="1" thickBot="1" x14ac:dyDescent="0.35">
      <c r="A24" s="126"/>
      <c r="B24" s="184" t="s">
        <v>48</v>
      </c>
      <c r="C24" s="206"/>
      <c r="D24" s="206"/>
      <c r="E24" s="207"/>
      <c r="F24" s="207"/>
      <c r="G24" s="207"/>
      <c r="H24" s="208">
        <f>IF(SUM(H8:H23)&gt;100%,"supera el 100%",SUM(H8:H23))</f>
        <v>1</v>
      </c>
      <c r="I24" s="209"/>
      <c r="J24" s="209"/>
      <c r="K24" s="209"/>
      <c r="L24" s="210"/>
      <c r="M24" s="210"/>
      <c r="N24" s="209"/>
      <c r="O24" s="211"/>
      <c r="P24" s="212">
        <f>SUM(P8:P23)</f>
        <v>0</v>
      </c>
      <c r="Q24" s="61"/>
      <c r="R24" s="82"/>
      <c r="S24" s="126"/>
      <c r="T24" s="126"/>
      <c r="U24" s="126"/>
    </row>
    <row r="25" spans="1:21" ht="59.25" customHeight="1" x14ac:dyDescent="0.25">
      <c r="A25" s="126"/>
      <c r="B25" s="307" t="s">
        <v>307</v>
      </c>
      <c r="C25" s="308"/>
      <c r="D25" s="308"/>
      <c r="E25" s="308"/>
      <c r="F25" s="308"/>
      <c r="G25" s="308"/>
      <c r="H25" s="308"/>
      <c r="I25" s="308"/>
      <c r="J25" s="308"/>
      <c r="K25" s="308"/>
      <c r="L25" s="308"/>
      <c r="M25" s="308"/>
      <c r="N25" s="308"/>
      <c r="O25" s="309"/>
      <c r="P25" s="77">
        <v>0</v>
      </c>
      <c r="Q25" s="294"/>
      <c r="R25" s="295"/>
      <c r="S25" s="126"/>
      <c r="T25" s="126"/>
      <c r="U25" s="126"/>
    </row>
    <row r="26" spans="1:21" ht="27" customHeight="1" x14ac:dyDescent="0.25">
      <c r="A26" s="126"/>
      <c r="B26" s="78"/>
      <c r="C26" s="76"/>
      <c r="D26" s="76"/>
      <c r="E26" s="76"/>
      <c r="F26" s="76"/>
      <c r="G26" s="76"/>
      <c r="H26" s="76"/>
      <c r="I26" s="76"/>
      <c r="J26" s="76"/>
      <c r="K26" s="76"/>
      <c r="L26" s="76"/>
      <c r="M26" s="75"/>
      <c r="N26" s="75"/>
      <c r="O26" s="75"/>
      <c r="P26" s="194">
        <f>SUM(P24:P25)</f>
        <v>0</v>
      </c>
      <c r="Q26" s="294"/>
      <c r="R26" s="295"/>
      <c r="S26" s="126"/>
      <c r="T26" s="126"/>
      <c r="U26" s="126"/>
    </row>
    <row r="27" spans="1:21" ht="27" customHeight="1" x14ac:dyDescent="0.25">
      <c r="A27" s="126"/>
      <c r="B27" s="79"/>
      <c r="C27" s="74"/>
      <c r="D27" s="74"/>
      <c r="E27" s="74"/>
      <c r="F27" s="75"/>
      <c r="G27" s="75"/>
      <c r="H27" s="75"/>
      <c r="I27" s="75"/>
      <c r="J27" s="75"/>
      <c r="K27" s="75"/>
      <c r="L27" s="75"/>
      <c r="M27" s="75"/>
      <c r="N27" s="75"/>
      <c r="O27" s="75"/>
      <c r="P27" s="75"/>
      <c r="Q27" s="294"/>
      <c r="R27" s="295"/>
      <c r="S27" s="126"/>
      <c r="T27" s="126"/>
      <c r="U27" s="126"/>
    </row>
    <row r="28" spans="1:21" ht="29.25" customHeight="1" thickBot="1" x14ac:dyDescent="0.3">
      <c r="A28" s="126"/>
      <c r="B28" s="129"/>
      <c r="C28" s="130"/>
      <c r="D28" s="80"/>
      <c r="E28" s="80"/>
      <c r="F28" s="130"/>
      <c r="G28" s="130"/>
      <c r="H28" s="80"/>
      <c r="I28" s="80"/>
      <c r="J28" s="80"/>
      <c r="K28" s="80"/>
      <c r="L28" s="80"/>
      <c r="M28" s="80"/>
      <c r="N28" s="80"/>
      <c r="O28" s="80"/>
      <c r="P28" s="131"/>
      <c r="Q28" s="80"/>
      <c r="R28" s="132"/>
      <c r="S28" s="126"/>
      <c r="T28" s="126"/>
      <c r="U28" s="126"/>
    </row>
    <row r="29" spans="1:21" ht="111.75" customHeight="1" x14ac:dyDescent="0.4">
      <c r="A29" s="126"/>
      <c r="B29" s="129"/>
      <c r="C29" s="163" t="s">
        <v>117</v>
      </c>
      <c r="D29" s="336" t="s">
        <v>295</v>
      </c>
      <c r="E29" s="336"/>
      <c r="I29" s="188"/>
      <c r="K29" s="329" t="s">
        <v>285</v>
      </c>
      <c r="L29" s="330"/>
      <c r="M29" s="331"/>
      <c r="N29" s="312" t="s">
        <v>287</v>
      </c>
      <c r="O29" s="313"/>
      <c r="P29" s="133"/>
      <c r="Q29" s="134"/>
      <c r="R29" s="135"/>
      <c r="S29" s="126"/>
      <c r="T29" s="126"/>
      <c r="U29" s="126"/>
    </row>
    <row r="30" spans="1:21" ht="48" customHeight="1" thickBot="1" x14ac:dyDescent="0.4">
      <c r="A30" s="126"/>
      <c r="B30" s="129"/>
      <c r="C30" s="163" t="s">
        <v>118</v>
      </c>
      <c r="D30" s="328">
        <v>2018</v>
      </c>
      <c r="E30" s="328"/>
      <c r="I30" s="187"/>
      <c r="K30" s="332" t="s">
        <v>286</v>
      </c>
      <c r="L30" s="333"/>
      <c r="M30" s="334"/>
      <c r="N30" s="314" t="s">
        <v>288</v>
      </c>
      <c r="O30" s="315"/>
      <c r="P30" s="136"/>
      <c r="Q30" s="137"/>
      <c r="R30" s="138"/>
      <c r="S30" s="126"/>
      <c r="T30" s="126"/>
      <c r="U30" s="126"/>
    </row>
    <row r="31" spans="1:21" ht="33" customHeight="1" thickBot="1" x14ac:dyDescent="0.4">
      <c r="A31" s="126"/>
      <c r="B31" s="139"/>
      <c r="C31" s="140"/>
      <c r="D31" s="81"/>
      <c r="E31" s="81"/>
      <c r="F31" s="81"/>
      <c r="G31" s="81"/>
      <c r="H31" s="81"/>
      <c r="I31" s="81"/>
      <c r="J31" s="81"/>
      <c r="K31" s="311" t="s">
        <v>302</v>
      </c>
      <c r="L31" s="311"/>
      <c r="M31" s="311"/>
      <c r="N31" s="311" t="s">
        <v>284</v>
      </c>
      <c r="O31" s="311"/>
      <c r="P31" s="141"/>
      <c r="Q31" s="81"/>
      <c r="R31" s="142"/>
      <c r="S31" s="126"/>
      <c r="T31" s="126"/>
      <c r="U31" s="126"/>
    </row>
    <row r="32" spans="1:21" ht="26.25" x14ac:dyDescent="0.25">
      <c r="A32" s="126"/>
      <c r="B32" s="126"/>
      <c r="C32" s="126"/>
      <c r="D32" s="126"/>
      <c r="E32" s="126"/>
      <c r="F32" s="126"/>
      <c r="G32" s="126"/>
      <c r="H32" s="126"/>
      <c r="I32" s="126"/>
      <c r="J32" s="126"/>
      <c r="K32" s="126"/>
      <c r="L32" s="126"/>
      <c r="M32" s="126"/>
      <c r="N32" s="126"/>
      <c r="O32" s="126"/>
      <c r="P32" s="126"/>
      <c r="Q32" s="126"/>
      <c r="R32" s="126"/>
      <c r="S32" s="126"/>
      <c r="T32" s="126"/>
      <c r="U32" s="126"/>
    </row>
  </sheetData>
  <mergeCells count="103">
    <mergeCell ref="H1:H2"/>
    <mergeCell ref="G6:G7"/>
    <mergeCell ref="F1:F2"/>
    <mergeCell ref="O5:R5"/>
    <mergeCell ref="F6:F7"/>
    <mergeCell ref="P6:P7"/>
    <mergeCell ref="Q6:R6"/>
    <mergeCell ref="B5:H5"/>
    <mergeCell ref="B6:B7"/>
    <mergeCell ref="E6:E7"/>
    <mergeCell ref="C6:C7"/>
    <mergeCell ref="D6:D7"/>
    <mergeCell ref="O6:O7"/>
    <mergeCell ref="B4:R4"/>
    <mergeCell ref="H6:I7"/>
    <mergeCell ref="B17:B20"/>
    <mergeCell ref="C14:C16"/>
    <mergeCell ref="D30:E30"/>
    <mergeCell ref="K29:M29"/>
    <mergeCell ref="K30:M30"/>
    <mergeCell ref="B21:B23"/>
    <mergeCell ref="K21:K23"/>
    <mergeCell ref="L21:L23"/>
    <mergeCell ref="M21:M23"/>
    <mergeCell ref="J21:J23"/>
    <mergeCell ref="C21:C23"/>
    <mergeCell ref="D21:D23"/>
    <mergeCell ref="E21:E23"/>
    <mergeCell ref="F21:F23"/>
    <mergeCell ref="H21:H23"/>
    <mergeCell ref="C17:C20"/>
    <mergeCell ref="D17:D20"/>
    <mergeCell ref="E17:E20"/>
    <mergeCell ref="D29:E29"/>
    <mergeCell ref="B11:B13"/>
    <mergeCell ref="D11:D13"/>
    <mergeCell ref="E11:E13"/>
    <mergeCell ref="C11:C13"/>
    <mergeCell ref="K14:K16"/>
    <mergeCell ref="L14:L16"/>
    <mergeCell ref="M14:M16"/>
    <mergeCell ref="F11:F13"/>
    <mergeCell ref="H11:H13"/>
    <mergeCell ref="K11:K13"/>
    <mergeCell ref="L11:L13"/>
    <mergeCell ref="M11:M13"/>
    <mergeCell ref="F14:F16"/>
    <mergeCell ref="B14:B16"/>
    <mergeCell ref="D14:D16"/>
    <mergeCell ref="E14:E16"/>
    <mergeCell ref="H14:H16"/>
    <mergeCell ref="Q21:Q23"/>
    <mergeCell ref="R21:R23"/>
    <mergeCell ref="O14:O16"/>
    <mergeCell ref="O17:O20"/>
    <mergeCell ref="O21:O23"/>
    <mergeCell ref="P14:P16"/>
    <mergeCell ref="P17:P20"/>
    <mergeCell ref="P21:P23"/>
    <mergeCell ref="J17:J20"/>
    <mergeCell ref="Q17:Q20"/>
    <mergeCell ref="R17:R20"/>
    <mergeCell ref="N17:N20"/>
    <mergeCell ref="K17:K20"/>
    <mergeCell ref="L17:L20"/>
    <mergeCell ref="M17:M20"/>
    <mergeCell ref="J14:J16"/>
    <mergeCell ref="N14:N16"/>
    <mergeCell ref="N21:N23"/>
    <mergeCell ref="K31:M31"/>
    <mergeCell ref="N31:O31"/>
    <mergeCell ref="N29:O29"/>
    <mergeCell ref="N30:O30"/>
    <mergeCell ref="J5:N5"/>
    <mergeCell ref="J6:N6"/>
    <mergeCell ref="J8:J10"/>
    <mergeCell ref="F17:F20"/>
    <mergeCell ref="H17:H20"/>
    <mergeCell ref="N11:N13"/>
    <mergeCell ref="Q25:R27"/>
    <mergeCell ref="O8:O10"/>
    <mergeCell ref="P8:P10"/>
    <mergeCell ref="B8:B10"/>
    <mergeCell ref="C8:C10"/>
    <mergeCell ref="D8:D10"/>
    <mergeCell ref="E8:E10"/>
    <mergeCell ref="F8:F10"/>
    <mergeCell ref="H8:H10"/>
    <mergeCell ref="K8:K10"/>
    <mergeCell ref="L8:L10"/>
    <mergeCell ref="M8:M10"/>
    <mergeCell ref="I8:I9"/>
    <mergeCell ref="B25:O25"/>
    <mergeCell ref="Q8:Q10"/>
    <mergeCell ref="R8:R10"/>
    <mergeCell ref="Q11:Q13"/>
    <mergeCell ref="R11:R13"/>
    <mergeCell ref="Q14:Q16"/>
    <mergeCell ref="R14:R16"/>
    <mergeCell ref="J11:J13"/>
    <mergeCell ref="N8:N10"/>
    <mergeCell ref="O11:O13"/>
    <mergeCell ref="P11:P13"/>
  </mergeCells>
  <conditionalFormatting sqref="O8 O11 O14:O17 O21">
    <cfRule type="cellIs" dxfId="4" priority="2" operator="greaterThan">
      <formula>100</formula>
    </cfRule>
  </conditionalFormatting>
  <dataValidations count="1">
    <dataValidation allowBlank="1" showInputMessage="1" showErrorMessage="1" errorTitle="error" error="solo datos númericos" sqref="H8:H23"/>
  </dataValidations>
  <printOptions horizontalCentered="1" verticalCentered="1"/>
  <pageMargins left="0" right="0" top="0" bottom="0" header="0" footer="0"/>
  <pageSetup scale="23" orientation="landscape" horizontalDpi="4294967294" verticalDpi="4294967294" r:id="rId1"/>
  <headerFooter>
    <oddHeader xml:space="preserve">&amp;C&amp;16SUBDIRECCION DE LOGÍSTICA&amp;14
</oddHeader>
    <oddFooter>&amp;LSUBDIRECCION DE LOGÍSTICA
&amp;R&amp;F&amp;T</oddFooter>
  </headerFooter>
  <colBreaks count="1" manualBreakCount="1">
    <brk id="18" max="1048575" man="1"/>
  </colBreaks>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6" t="s">
        <v>119</v>
      </c>
      <c r="C2" s="216"/>
      <c r="D2" s="216"/>
      <c r="E2" s="216"/>
      <c r="F2" s="370"/>
      <c r="G2" s="370"/>
      <c r="H2" s="370"/>
      <c r="I2" s="370"/>
      <c r="J2" s="370"/>
      <c r="K2" s="370"/>
      <c r="L2" s="370"/>
      <c r="M2" s="370"/>
      <c r="N2" s="370"/>
      <c r="O2" s="370"/>
      <c r="P2" s="370"/>
      <c r="Q2" s="370"/>
      <c r="R2" s="370"/>
    </row>
    <row r="3" spans="1:19" x14ac:dyDescent="0.25">
      <c r="B3" s="232" t="s">
        <v>1</v>
      </c>
      <c r="C3" s="232"/>
      <c r="D3" s="232"/>
      <c r="E3" s="23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120</v>
      </c>
      <c r="D8" s="6">
        <v>41715</v>
      </c>
      <c r="F8" s="21"/>
    </row>
    <row r="9" spans="1:19" x14ac:dyDescent="0.25">
      <c r="C9" s="226" t="s">
        <v>121</v>
      </c>
      <c r="D9" s="5" t="s">
        <v>122</v>
      </c>
      <c r="F9" s="20"/>
      <c r="G9" s="7"/>
    </row>
    <row r="10" spans="1:19" x14ac:dyDescent="0.25">
      <c r="C10" s="226"/>
      <c r="D10" s="5" t="s">
        <v>13</v>
      </c>
      <c r="F10" s="20"/>
    </row>
    <row r="11" spans="1:19" x14ac:dyDescent="0.25">
      <c r="C11" s="2" t="s">
        <v>123</v>
      </c>
      <c r="D11" s="5" t="s">
        <v>122</v>
      </c>
      <c r="F11" s="20"/>
    </row>
    <row r="12" spans="1:19" x14ac:dyDescent="0.25">
      <c r="C12" s="2"/>
      <c r="D12" s="5" t="s">
        <v>124</v>
      </c>
      <c r="F12" s="20"/>
    </row>
    <row r="13" spans="1:19" x14ac:dyDescent="0.25">
      <c r="D13" s="29"/>
      <c r="E13" s="20"/>
      <c r="F13" s="20"/>
    </row>
    <row r="14" spans="1:19" ht="15.75" thickBot="1" x14ac:dyDescent="0.3"/>
    <row r="15" spans="1:19" ht="15.75" thickBot="1" x14ac:dyDescent="0.3">
      <c r="A15" s="371" t="s">
        <v>14</v>
      </c>
      <c r="B15" s="372"/>
      <c r="C15" s="372"/>
      <c r="D15" s="372"/>
      <c r="E15" s="372"/>
      <c r="F15" s="372"/>
      <c r="G15" s="372"/>
      <c r="H15" s="373" t="s">
        <v>125</v>
      </c>
      <c r="I15" s="374"/>
      <c r="J15" s="374"/>
      <c r="K15" s="374"/>
      <c r="L15" s="374"/>
      <c r="M15" s="374"/>
      <c r="N15" s="374"/>
      <c r="O15" s="374"/>
      <c r="P15" s="374"/>
      <c r="Q15" s="374"/>
      <c r="R15" s="375"/>
    </row>
    <row r="16" spans="1:19" ht="28.5" customHeight="1" x14ac:dyDescent="0.25">
      <c r="A16" s="167" t="s">
        <v>17</v>
      </c>
      <c r="B16" s="167" t="s">
        <v>18</v>
      </c>
      <c r="C16" s="177" t="s">
        <v>19</v>
      </c>
      <c r="D16" s="167" t="s">
        <v>20</v>
      </c>
      <c r="E16" s="167" t="s">
        <v>126</v>
      </c>
      <c r="F16" s="167" t="s">
        <v>22</v>
      </c>
      <c r="G16" s="36" t="s">
        <v>23</v>
      </c>
      <c r="H16" s="361" t="s">
        <v>127</v>
      </c>
      <c r="I16" s="362"/>
      <c r="J16" s="362"/>
      <c r="K16" s="363"/>
      <c r="L16" s="167" t="s">
        <v>128</v>
      </c>
      <c r="M16" s="364" t="s">
        <v>129</v>
      </c>
      <c r="N16" s="366" t="s">
        <v>130</v>
      </c>
      <c r="O16" s="368" t="s">
        <v>131</v>
      </c>
      <c r="P16" s="369"/>
      <c r="Q16" s="361" t="s">
        <v>16</v>
      </c>
      <c r="R16" s="363"/>
    </row>
    <row r="17" spans="1:18" ht="30" customHeight="1" x14ac:dyDescent="0.25">
      <c r="A17" s="230" t="s">
        <v>26</v>
      </c>
      <c r="B17" s="231">
        <v>0.3</v>
      </c>
      <c r="C17" s="217" t="s">
        <v>27</v>
      </c>
      <c r="D17" s="10" t="s">
        <v>28</v>
      </c>
      <c r="E17" s="217">
        <v>4</v>
      </c>
      <c r="F17" s="217" t="s">
        <v>29</v>
      </c>
      <c r="G17" s="223" t="s">
        <v>30</v>
      </c>
      <c r="H17" s="164" t="s">
        <v>132</v>
      </c>
      <c r="I17" s="164" t="s">
        <v>133</v>
      </c>
      <c r="J17" s="164" t="s">
        <v>134</v>
      </c>
      <c r="K17" s="164" t="s">
        <v>135</v>
      </c>
      <c r="L17" s="9" t="s">
        <v>136</v>
      </c>
      <c r="M17" s="365"/>
      <c r="N17" s="367"/>
      <c r="O17" s="22" t="s">
        <v>137</v>
      </c>
      <c r="P17" s="22" t="s">
        <v>116</v>
      </c>
      <c r="Q17" s="22" t="s">
        <v>24</v>
      </c>
      <c r="R17" s="165" t="s">
        <v>25</v>
      </c>
    </row>
    <row r="18" spans="1:18" ht="45" customHeight="1" x14ac:dyDescent="0.25">
      <c r="A18" s="230"/>
      <c r="B18" s="230"/>
      <c r="C18" s="218"/>
      <c r="D18" s="11" t="s">
        <v>31</v>
      </c>
      <c r="E18" s="218"/>
      <c r="F18" s="218"/>
      <c r="G18" s="223"/>
      <c r="H18" s="379">
        <v>0.25</v>
      </c>
      <c r="I18" s="382">
        <f>1/E17</f>
        <v>0.25</v>
      </c>
      <c r="J18" s="382"/>
      <c r="K18" s="382"/>
      <c r="L18" s="376">
        <f>SUM(H18:K18)</f>
        <v>0.5</v>
      </c>
      <c r="M18" s="376">
        <f>2*B17/E17</f>
        <v>0.15</v>
      </c>
      <c r="N18" s="385" t="s">
        <v>138</v>
      </c>
      <c r="O18" s="385" t="s">
        <v>139</v>
      </c>
      <c r="P18" s="217" t="s">
        <v>140</v>
      </c>
      <c r="Q18" s="385" t="s">
        <v>141</v>
      </c>
      <c r="R18" s="217"/>
    </row>
    <row r="19" spans="1:18" ht="35.25" customHeight="1" x14ac:dyDescent="0.25">
      <c r="A19" s="230"/>
      <c r="B19" s="230"/>
      <c r="C19" s="218"/>
      <c r="D19" s="11" t="s">
        <v>32</v>
      </c>
      <c r="E19" s="218"/>
      <c r="F19" s="218"/>
      <c r="G19" s="223"/>
      <c r="H19" s="380"/>
      <c r="I19" s="383"/>
      <c r="J19" s="383"/>
      <c r="K19" s="383"/>
      <c r="L19" s="377"/>
      <c r="M19" s="377"/>
      <c r="N19" s="386"/>
      <c r="O19" s="386"/>
      <c r="P19" s="218"/>
      <c r="Q19" s="386"/>
      <c r="R19" s="218"/>
    </row>
    <row r="20" spans="1:18" ht="39.75" customHeight="1" x14ac:dyDescent="0.25">
      <c r="A20" s="230"/>
      <c r="B20" s="230"/>
      <c r="C20" s="219"/>
      <c r="D20" s="11" t="s">
        <v>33</v>
      </c>
      <c r="E20" s="219"/>
      <c r="F20" s="219"/>
      <c r="G20" s="223"/>
      <c r="H20" s="381"/>
      <c r="I20" s="384"/>
      <c r="J20" s="384"/>
      <c r="K20" s="384"/>
      <c r="L20" s="378"/>
      <c r="M20" s="378"/>
      <c r="N20" s="387"/>
      <c r="O20" s="387"/>
      <c r="P20" s="219"/>
      <c r="Q20" s="387"/>
      <c r="R20" s="219"/>
    </row>
    <row r="21" spans="1:18" ht="56.25" customHeight="1" x14ac:dyDescent="0.25">
      <c r="A21" s="236" t="s">
        <v>34</v>
      </c>
      <c r="B21" s="220">
        <v>0.4</v>
      </c>
      <c r="C21" s="217" t="s">
        <v>35</v>
      </c>
      <c r="D21" s="11" t="s">
        <v>142</v>
      </c>
      <c r="E21" s="217">
        <v>20</v>
      </c>
      <c r="F21" s="217" t="s">
        <v>37</v>
      </c>
      <c r="G21" s="217" t="s">
        <v>143</v>
      </c>
      <c r="H21" s="382">
        <v>0.08</v>
      </c>
      <c r="I21" s="382">
        <f>7/E21</f>
        <v>0.35</v>
      </c>
      <c r="J21" s="388"/>
      <c r="K21" s="217"/>
      <c r="L21" s="388">
        <f>+H21+I21+J21+K21</f>
        <v>0.43</v>
      </c>
      <c r="M21" s="388">
        <f>9*B21/E21</f>
        <v>0.18</v>
      </c>
      <c r="N21" s="217"/>
      <c r="O21" s="217"/>
      <c r="P21" s="217"/>
      <c r="Q21" s="217"/>
      <c r="R21" s="240"/>
    </row>
    <row r="22" spans="1:18" ht="47.25" customHeight="1" x14ac:dyDescent="0.25">
      <c r="A22" s="237"/>
      <c r="B22" s="221"/>
      <c r="C22" s="218"/>
      <c r="D22" s="11" t="s">
        <v>39</v>
      </c>
      <c r="E22" s="218"/>
      <c r="F22" s="218"/>
      <c r="G22" s="218"/>
      <c r="H22" s="383"/>
      <c r="I22" s="383"/>
      <c r="J22" s="218"/>
      <c r="K22" s="218"/>
      <c r="L22" s="389"/>
      <c r="M22" s="389"/>
      <c r="N22" s="218"/>
      <c r="O22" s="218"/>
      <c r="P22" s="218"/>
      <c r="Q22" s="218"/>
      <c r="R22" s="241"/>
    </row>
    <row r="23" spans="1:18" ht="57" customHeight="1" x14ac:dyDescent="0.25">
      <c r="A23" s="238"/>
      <c r="B23" s="222"/>
      <c r="C23" s="219"/>
      <c r="D23" s="11" t="s">
        <v>41</v>
      </c>
      <c r="E23" s="218"/>
      <c r="F23" s="219"/>
      <c r="G23" s="219"/>
      <c r="H23" s="384"/>
      <c r="I23" s="384"/>
      <c r="J23" s="219"/>
      <c r="K23" s="219"/>
      <c r="L23" s="390"/>
      <c r="M23" s="390"/>
      <c r="N23" s="219"/>
      <c r="O23" s="219"/>
      <c r="P23" s="219"/>
      <c r="Q23" s="219"/>
      <c r="R23" s="242"/>
    </row>
    <row r="24" spans="1:18" ht="55.5" customHeight="1" x14ac:dyDescent="0.25">
      <c r="A24" s="236" t="s">
        <v>43</v>
      </c>
      <c r="B24" s="220">
        <v>0.3</v>
      </c>
      <c r="C24" s="217" t="s">
        <v>44</v>
      </c>
      <c r="D24" s="11" t="s">
        <v>45</v>
      </c>
      <c r="E24" s="217">
        <v>15</v>
      </c>
      <c r="F24" s="217" t="s">
        <v>29</v>
      </c>
      <c r="G24" s="217" t="s">
        <v>42</v>
      </c>
      <c r="H24" s="382">
        <v>0.1</v>
      </c>
      <c r="I24" s="382">
        <f>5/E24</f>
        <v>0.33333333333333331</v>
      </c>
      <c r="J24" s="217"/>
      <c r="K24" s="217"/>
      <c r="L24" s="388">
        <f>+H24+I24+J24+K24</f>
        <v>0.43333333333333335</v>
      </c>
      <c r="M24" s="388">
        <f>8*B24/E24</f>
        <v>0.16</v>
      </c>
      <c r="N24" s="217"/>
      <c r="O24" s="217"/>
      <c r="P24" s="217"/>
      <c r="Q24" s="217"/>
      <c r="R24" s="217"/>
    </row>
    <row r="25" spans="1:18" ht="39.75" customHeight="1" x14ac:dyDescent="0.25">
      <c r="A25" s="237"/>
      <c r="B25" s="221"/>
      <c r="C25" s="218"/>
      <c r="D25" s="11" t="s">
        <v>46</v>
      </c>
      <c r="E25" s="218"/>
      <c r="F25" s="218"/>
      <c r="G25" s="218"/>
      <c r="H25" s="383"/>
      <c r="I25" s="383"/>
      <c r="J25" s="218"/>
      <c r="K25" s="218"/>
      <c r="L25" s="389"/>
      <c r="M25" s="389"/>
      <c r="N25" s="218"/>
      <c r="O25" s="218"/>
      <c r="P25" s="218"/>
      <c r="Q25" s="218"/>
      <c r="R25" s="218"/>
    </row>
    <row r="26" spans="1:18" ht="39" customHeight="1" x14ac:dyDescent="0.25">
      <c r="A26" s="238"/>
      <c r="B26" s="222"/>
      <c r="C26" s="219"/>
      <c r="D26" s="11" t="s">
        <v>47</v>
      </c>
      <c r="E26" s="219"/>
      <c r="F26" s="219"/>
      <c r="G26" s="219"/>
      <c r="H26" s="384"/>
      <c r="I26" s="384"/>
      <c r="J26" s="219"/>
      <c r="K26" s="219"/>
      <c r="L26" s="390"/>
      <c r="M26" s="390"/>
      <c r="N26" s="219"/>
      <c r="O26" s="219"/>
      <c r="P26" s="219"/>
      <c r="Q26" s="219"/>
      <c r="R26" s="219"/>
    </row>
    <row r="27" spans="1:18" ht="33.75" customHeight="1" x14ac:dyDescent="0.25">
      <c r="A27" s="165" t="s">
        <v>48</v>
      </c>
      <c r="B27" s="166">
        <f>SUM(B17:B26)</f>
        <v>1</v>
      </c>
      <c r="C27" s="166"/>
      <c r="D27" s="5"/>
      <c r="E27" s="5"/>
      <c r="F27" s="5"/>
      <c r="G27" s="11"/>
      <c r="H27" s="166">
        <f>SUM(H18:H26)</f>
        <v>0.43000000000000005</v>
      </c>
      <c r="I27" s="166">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45"/>
      <c r="E29" s="246"/>
      <c r="F29" s="391"/>
      <c r="G29" s="392"/>
      <c r="H29" s="393"/>
      <c r="I29" s="24"/>
      <c r="J29" s="24"/>
      <c r="K29" s="24"/>
      <c r="L29" s="24"/>
      <c r="M29" s="24"/>
      <c r="N29" s="24"/>
      <c r="O29" s="24"/>
      <c r="P29" s="24"/>
      <c r="Q29" s="24"/>
      <c r="R29" s="24"/>
    </row>
    <row r="30" spans="1:18" ht="15.75" thickBot="1" x14ac:dyDescent="0.3">
      <c r="A30" s="13"/>
      <c r="D30" s="243" t="s">
        <v>49</v>
      </c>
      <c r="E30" s="244"/>
      <c r="F30" s="169"/>
      <c r="G30" s="244" t="s">
        <v>50</v>
      </c>
      <c r="H30" s="247"/>
      <c r="I30" s="25"/>
      <c r="J30" s="25"/>
      <c r="K30" s="25"/>
      <c r="L30" s="25"/>
      <c r="M30" s="25"/>
      <c r="N30" s="25"/>
      <c r="O30" s="25"/>
      <c r="P30" s="25"/>
      <c r="Q30" s="25"/>
      <c r="R30" s="25"/>
    </row>
    <row r="31" spans="1:18" ht="15.75" thickBot="1" x14ac:dyDescent="0.3">
      <c r="A31" s="13"/>
    </row>
    <row r="32" spans="1:18" ht="15.75" thickBot="1" x14ac:dyDescent="0.3">
      <c r="A32" s="13"/>
      <c r="B32" s="394" t="s">
        <v>144</v>
      </c>
      <c r="C32" s="374"/>
      <c r="D32" s="374"/>
      <c r="E32" s="374"/>
      <c r="F32" s="374"/>
      <c r="G32" s="374"/>
      <c r="H32" s="375"/>
      <c r="I32" s="34"/>
      <c r="J32" s="34"/>
      <c r="K32" s="34"/>
      <c r="L32" s="34"/>
      <c r="M32" s="34"/>
      <c r="N32" s="34"/>
      <c r="O32" s="34"/>
      <c r="P32" s="34"/>
      <c r="Q32" s="34"/>
      <c r="R32" s="34"/>
    </row>
    <row r="33" spans="1:18" ht="42.75" x14ac:dyDescent="0.25">
      <c r="A33" s="13"/>
      <c r="B33" s="14" t="s">
        <v>145</v>
      </c>
      <c r="C33" s="30" t="s">
        <v>146</v>
      </c>
      <c r="D33" s="15" t="s">
        <v>147</v>
      </c>
      <c r="E33" s="15" t="s">
        <v>148</v>
      </c>
      <c r="F33" s="15" t="s">
        <v>149</v>
      </c>
      <c r="G33" s="177" t="s">
        <v>150</v>
      </c>
      <c r="H33" s="177" t="s">
        <v>151</v>
      </c>
      <c r="I33" s="25"/>
      <c r="J33" s="25"/>
      <c r="K33" s="25"/>
      <c r="L33" s="25"/>
      <c r="M33" s="25"/>
      <c r="N33" s="25"/>
      <c r="O33" s="25"/>
      <c r="P33" s="25"/>
      <c r="Q33" s="25"/>
      <c r="R33" s="25"/>
    </row>
    <row r="34" spans="1:18" ht="105" x14ac:dyDescent="0.25">
      <c r="B34" s="26" t="s">
        <v>152</v>
      </c>
      <c r="C34" s="11" t="s">
        <v>153</v>
      </c>
      <c r="D34" s="11" t="s">
        <v>154</v>
      </c>
      <c r="E34" s="16">
        <v>41807</v>
      </c>
      <c r="F34" s="11" t="s">
        <v>155</v>
      </c>
      <c r="G34" s="20"/>
      <c r="H34" s="17"/>
      <c r="I34" s="20"/>
      <c r="J34" s="20"/>
      <c r="K34" s="20"/>
      <c r="L34" s="20"/>
      <c r="M34" s="20"/>
      <c r="N34" s="20"/>
      <c r="O34" s="20"/>
      <c r="P34" s="20"/>
      <c r="Q34" s="20"/>
      <c r="R34" s="20"/>
    </row>
    <row r="35" spans="1:18" ht="42.75" x14ac:dyDescent="0.25">
      <c r="B35" s="27" t="s">
        <v>156</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157</v>
      </c>
      <c r="C37" s="32"/>
      <c r="D37" s="5"/>
      <c r="E37" s="5"/>
      <c r="F37" s="5"/>
      <c r="G37" s="5"/>
      <c r="H37" s="17"/>
      <c r="I37" s="20"/>
      <c r="J37" s="20"/>
      <c r="K37" s="20"/>
      <c r="L37" s="20"/>
      <c r="M37" s="20"/>
      <c r="N37" s="20"/>
      <c r="O37" s="20"/>
      <c r="P37" s="20"/>
      <c r="Q37" s="20"/>
      <c r="R37" s="20"/>
    </row>
    <row r="38" spans="1:18" ht="15.75" thickBot="1" x14ac:dyDescent="0.3">
      <c r="B38" s="168" t="s">
        <v>158</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6" t="s">
        <v>119</v>
      </c>
      <c r="C2" s="216"/>
      <c r="D2" s="216"/>
      <c r="E2" s="216"/>
      <c r="F2" s="370"/>
      <c r="G2" s="370"/>
      <c r="H2" s="370"/>
      <c r="I2" s="370"/>
      <c r="J2" s="370"/>
      <c r="K2" s="370"/>
      <c r="L2" s="370"/>
      <c r="M2" s="370"/>
      <c r="N2" s="370"/>
      <c r="O2" s="370"/>
      <c r="P2" s="370"/>
      <c r="Q2" s="370"/>
      <c r="R2" s="370"/>
    </row>
    <row r="3" spans="1:19" x14ac:dyDescent="0.25">
      <c r="B3" s="232" t="s">
        <v>1</v>
      </c>
      <c r="C3" s="232"/>
      <c r="D3" s="232"/>
      <c r="E3" s="23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120</v>
      </c>
      <c r="D8" s="6">
        <v>41715</v>
      </c>
      <c r="F8" s="21"/>
    </row>
    <row r="9" spans="1:19" x14ac:dyDescent="0.25">
      <c r="C9" s="226" t="s">
        <v>121</v>
      </c>
      <c r="D9" s="5" t="s">
        <v>122</v>
      </c>
      <c r="F9" s="20"/>
      <c r="G9" s="7"/>
    </row>
    <row r="10" spans="1:19" x14ac:dyDescent="0.25">
      <c r="C10" s="226"/>
      <c r="D10" s="5" t="s">
        <v>13</v>
      </c>
      <c r="F10" s="20"/>
    </row>
    <row r="11" spans="1:19" x14ac:dyDescent="0.25">
      <c r="C11" s="2" t="s">
        <v>123</v>
      </c>
      <c r="D11" s="5" t="s">
        <v>159</v>
      </c>
      <c r="F11" s="20"/>
    </row>
    <row r="12" spans="1:19" x14ac:dyDescent="0.25">
      <c r="C12" s="2"/>
      <c r="D12" s="5" t="s">
        <v>160</v>
      </c>
      <c r="F12" s="20"/>
    </row>
    <row r="13" spans="1:19" x14ac:dyDescent="0.25">
      <c r="D13" s="29"/>
      <c r="E13" s="20"/>
      <c r="F13" s="20"/>
    </row>
    <row r="14" spans="1:19" ht="15.75" thickBot="1" x14ac:dyDescent="0.3"/>
    <row r="15" spans="1:19" ht="15.75" thickBot="1" x14ac:dyDescent="0.3">
      <c r="A15" s="371" t="s">
        <v>14</v>
      </c>
      <c r="B15" s="372"/>
      <c r="C15" s="372"/>
      <c r="D15" s="372"/>
      <c r="E15" s="372"/>
      <c r="F15" s="372"/>
      <c r="G15" s="372"/>
      <c r="H15" s="373" t="s">
        <v>125</v>
      </c>
      <c r="I15" s="374"/>
      <c r="J15" s="374"/>
      <c r="K15" s="374"/>
      <c r="L15" s="374"/>
      <c r="M15" s="374"/>
      <c r="N15" s="374"/>
      <c r="O15" s="374"/>
      <c r="P15" s="374"/>
      <c r="Q15" s="374"/>
      <c r="R15" s="375"/>
    </row>
    <row r="16" spans="1:19" ht="28.5" customHeight="1" x14ac:dyDescent="0.25">
      <c r="A16" s="167" t="s">
        <v>17</v>
      </c>
      <c r="B16" s="167" t="s">
        <v>18</v>
      </c>
      <c r="C16" s="177" t="s">
        <v>19</v>
      </c>
      <c r="D16" s="167" t="s">
        <v>20</v>
      </c>
      <c r="E16" s="167" t="s">
        <v>126</v>
      </c>
      <c r="F16" s="167" t="s">
        <v>22</v>
      </c>
      <c r="G16" s="36" t="s">
        <v>23</v>
      </c>
      <c r="H16" s="361" t="s">
        <v>127</v>
      </c>
      <c r="I16" s="362"/>
      <c r="J16" s="362"/>
      <c r="K16" s="363"/>
      <c r="L16" s="167" t="s">
        <v>128</v>
      </c>
      <c r="M16" s="364" t="s">
        <v>129</v>
      </c>
      <c r="N16" s="366" t="s">
        <v>130</v>
      </c>
      <c r="O16" s="368" t="s">
        <v>131</v>
      </c>
      <c r="P16" s="369"/>
      <c r="Q16" s="361" t="s">
        <v>16</v>
      </c>
      <c r="R16" s="363"/>
    </row>
    <row r="17" spans="1:18" ht="30" customHeight="1" x14ac:dyDescent="0.25">
      <c r="A17" s="230" t="s">
        <v>26</v>
      </c>
      <c r="B17" s="231">
        <v>0.3</v>
      </c>
      <c r="C17" s="217" t="s">
        <v>27</v>
      </c>
      <c r="D17" s="10" t="s">
        <v>28</v>
      </c>
      <c r="E17" s="217">
        <v>4</v>
      </c>
      <c r="F17" s="217" t="s">
        <v>29</v>
      </c>
      <c r="G17" s="223" t="s">
        <v>30</v>
      </c>
      <c r="H17" s="164" t="s">
        <v>132</v>
      </c>
      <c r="I17" s="164" t="s">
        <v>133</v>
      </c>
      <c r="J17" s="164" t="s">
        <v>134</v>
      </c>
      <c r="K17" s="164" t="s">
        <v>135</v>
      </c>
      <c r="L17" s="9" t="s">
        <v>136</v>
      </c>
      <c r="M17" s="365"/>
      <c r="N17" s="367"/>
      <c r="O17" s="22" t="s">
        <v>137</v>
      </c>
      <c r="P17" s="22" t="s">
        <v>116</v>
      </c>
      <c r="Q17" s="22" t="s">
        <v>24</v>
      </c>
      <c r="R17" s="165" t="s">
        <v>25</v>
      </c>
    </row>
    <row r="18" spans="1:18" ht="45" customHeight="1" x14ac:dyDescent="0.25">
      <c r="A18" s="230"/>
      <c r="B18" s="230"/>
      <c r="C18" s="218"/>
      <c r="D18" s="11" t="s">
        <v>31</v>
      </c>
      <c r="E18" s="218"/>
      <c r="F18" s="218"/>
      <c r="G18" s="223"/>
      <c r="H18" s="382">
        <f>1/E17</f>
        <v>0.25</v>
      </c>
      <c r="I18" s="382">
        <f>+'Seguimiento 2'!I18:I20</f>
        <v>0.25</v>
      </c>
      <c r="J18" s="382">
        <f>2/E17</f>
        <v>0.5</v>
      </c>
      <c r="K18" s="382"/>
      <c r="L18" s="376">
        <f>+H18+I18+J18</f>
        <v>1</v>
      </c>
      <c r="M18" s="376">
        <f>4*B17/E17</f>
        <v>0.3</v>
      </c>
      <c r="N18" s="385" t="s">
        <v>138</v>
      </c>
      <c r="O18" s="385" t="s">
        <v>139</v>
      </c>
      <c r="P18" s="217" t="s">
        <v>140</v>
      </c>
      <c r="Q18" s="385" t="s">
        <v>141</v>
      </c>
      <c r="R18" s="217"/>
    </row>
    <row r="19" spans="1:18" ht="35.25" customHeight="1" x14ac:dyDescent="0.25">
      <c r="A19" s="230"/>
      <c r="B19" s="230"/>
      <c r="C19" s="218"/>
      <c r="D19" s="11" t="s">
        <v>32</v>
      </c>
      <c r="E19" s="218"/>
      <c r="F19" s="218"/>
      <c r="G19" s="223"/>
      <c r="H19" s="383"/>
      <c r="I19" s="383"/>
      <c r="J19" s="383"/>
      <c r="K19" s="383"/>
      <c r="L19" s="377"/>
      <c r="M19" s="377"/>
      <c r="N19" s="386"/>
      <c r="O19" s="386"/>
      <c r="P19" s="218"/>
      <c r="Q19" s="386"/>
      <c r="R19" s="218"/>
    </row>
    <row r="20" spans="1:18" ht="39.75" customHeight="1" x14ac:dyDescent="0.25">
      <c r="A20" s="230"/>
      <c r="B20" s="230"/>
      <c r="C20" s="219"/>
      <c r="D20" s="11" t="s">
        <v>33</v>
      </c>
      <c r="E20" s="219"/>
      <c r="F20" s="219"/>
      <c r="G20" s="223"/>
      <c r="H20" s="384"/>
      <c r="I20" s="384"/>
      <c r="J20" s="384"/>
      <c r="K20" s="384"/>
      <c r="L20" s="378"/>
      <c r="M20" s="378"/>
      <c r="N20" s="387"/>
      <c r="O20" s="387"/>
      <c r="P20" s="219"/>
      <c r="Q20" s="387"/>
      <c r="R20" s="219"/>
    </row>
    <row r="21" spans="1:18" ht="56.25" customHeight="1" x14ac:dyDescent="0.25">
      <c r="A21" s="236" t="s">
        <v>34</v>
      </c>
      <c r="B21" s="220">
        <v>0.4</v>
      </c>
      <c r="C21" s="217" t="s">
        <v>35</v>
      </c>
      <c r="D21" s="11" t="s">
        <v>142</v>
      </c>
      <c r="E21" s="217">
        <v>20</v>
      </c>
      <c r="F21" s="217" t="s">
        <v>37</v>
      </c>
      <c r="G21" s="217" t="s">
        <v>143</v>
      </c>
      <c r="H21" s="382">
        <f>7/25</f>
        <v>0.28000000000000003</v>
      </c>
      <c r="I21" s="388">
        <f>+'Seguimiento 2'!I21:I23</f>
        <v>0.35</v>
      </c>
      <c r="J21" s="382">
        <f>5/E21</f>
        <v>0.25</v>
      </c>
      <c r="K21" s="217"/>
      <c r="L21" s="388">
        <f>+H21+I21+J21+K21</f>
        <v>0.88</v>
      </c>
      <c r="M21" s="388">
        <f>+L21*B21</f>
        <v>0.35200000000000004</v>
      </c>
      <c r="N21" s="217"/>
      <c r="O21" s="217"/>
      <c r="P21" s="217"/>
      <c r="Q21" s="217"/>
      <c r="R21" s="217"/>
    </row>
    <row r="22" spans="1:18" ht="47.25" customHeight="1" x14ac:dyDescent="0.25">
      <c r="A22" s="237"/>
      <c r="B22" s="221"/>
      <c r="C22" s="218"/>
      <c r="D22" s="11" t="s">
        <v>39</v>
      </c>
      <c r="E22" s="218"/>
      <c r="F22" s="218"/>
      <c r="G22" s="218"/>
      <c r="H22" s="383"/>
      <c r="I22" s="218"/>
      <c r="J22" s="383"/>
      <c r="K22" s="218"/>
      <c r="L22" s="389"/>
      <c r="M22" s="389"/>
      <c r="N22" s="218"/>
      <c r="O22" s="218"/>
      <c r="P22" s="218"/>
      <c r="Q22" s="218"/>
      <c r="R22" s="218"/>
    </row>
    <row r="23" spans="1:18" ht="57" customHeight="1" x14ac:dyDescent="0.25">
      <c r="A23" s="238"/>
      <c r="B23" s="222"/>
      <c r="C23" s="219"/>
      <c r="D23" s="11" t="s">
        <v>41</v>
      </c>
      <c r="E23" s="218"/>
      <c r="F23" s="219"/>
      <c r="G23" s="219"/>
      <c r="H23" s="384"/>
      <c r="I23" s="219"/>
      <c r="J23" s="384"/>
      <c r="K23" s="219"/>
      <c r="L23" s="390"/>
      <c r="M23" s="390"/>
      <c r="N23" s="219"/>
      <c r="O23" s="219"/>
      <c r="P23" s="219"/>
      <c r="Q23" s="219"/>
      <c r="R23" s="219"/>
    </row>
    <row r="24" spans="1:18" ht="55.5" customHeight="1" x14ac:dyDescent="0.25">
      <c r="A24" s="236" t="s">
        <v>43</v>
      </c>
      <c r="B24" s="220">
        <v>0.3</v>
      </c>
      <c r="C24" s="217" t="s">
        <v>44</v>
      </c>
      <c r="D24" s="11" t="s">
        <v>45</v>
      </c>
      <c r="E24" s="217">
        <v>15</v>
      </c>
      <c r="F24" s="217" t="s">
        <v>29</v>
      </c>
      <c r="G24" s="217" t="s">
        <v>42</v>
      </c>
      <c r="H24" s="382">
        <f>3/30</f>
        <v>0.1</v>
      </c>
      <c r="I24" s="388">
        <f>+'Seguimiento 2'!I24:I26</f>
        <v>0.33333333333333331</v>
      </c>
      <c r="J24" s="382">
        <f>6/E24</f>
        <v>0.4</v>
      </c>
      <c r="K24" s="217"/>
      <c r="L24" s="388">
        <f>+H24+I24+J24+K24</f>
        <v>0.83333333333333337</v>
      </c>
      <c r="M24" s="388">
        <f>14*B24/E24</f>
        <v>0.28000000000000003</v>
      </c>
      <c r="N24" s="217"/>
      <c r="O24" s="217"/>
      <c r="P24" s="217"/>
      <c r="Q24" s="217"/>
      <c r="R24" s="217"/>
    </row>
    <row r="25" spans="1:18" ht="39.75" customHeight="1" x14ac:dyDescent="0.25">
      <c r="A25" s="237"/>
      <c r="B25" s="221"/>
      <c r="C25" s="218"/>
      <c r="D25" s="11" t="s">
        <v>46</v>
      </c>
      <c r="E25" s="218"/>
      <c r="F25" s="218"/>
      <c r="G25" s="218"/>
      <c r="H25" s="383"/>
      <c r="I25" s="218"/>
      <c r="J25" s="383"/>
      <c r="K25" s="218"/>
      <c r="L25" s="389"/>
      <c r="M25" s="389"/>
      <c r="N25" s="218"/>
      <c r="O25" s="218"/>
      <c r="P25" s="218"/>
      <c r="Q25" s="218"/>
      <c r="R25" s="218"/>
    </row>
    <row r="26" spans="1:18" ht="39" customHeight="1" x14ac:dyDescent="0.25">
      <c r="A26" s="238"/>
      <c r="B26" s="222"/>
      <c r="C26" s="219"/>
      <c r="D26" s="11" t="s">
        <v>47</v>
      </c>
      <c r="E26" s="219"/>
      <c r="F26" s="219"/>
      <c r="G26" s="219"/>
      <c r="H26" s="384"/>
      <c r="I26" s="219"/>
      <c r="J26" s="384"/>
      <c r="K26" s="219"/>
      <c r="L26" s="390"/>
      <c r="M26" s="390"/>
      <c r="N26" s="219"/>
      <c r="O26" s="219"/>
      <c r="P26" s="219"/>
      <c r="Q26" s="219"/>
      <c r="R26" s="219"/>
    </row>
    <row r="27" spans="1:18" ht="33.75" customHeight="1" x14ac:dyDescent="0.25">
      <c r="A27" s="165" t="s">
        <v>48</v>
      </c>
      <c r="B27" s="166">
        <f>SUM(B17:B26)</f>
        <v>1</v>
      </c>
      <c r="C27" s="166"/>
      <c r="D27" s="5"/>
      <c r="E27" s="5"/>
      <c r="F27" s="5"/>
      <c r="G27" s="11"/>
      <c r="H27" s="166">
        <f>SUM(H18:H26)</f>
        <v>0.63</v>
      </c>
      <c r="I27" s="166">
        <f>SUM(I18:I26)</f>
        <v>0.93333333333333335</v>
      </c>
      <c r="J27" s="166">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45"/>
      <c r="E29" s="246"/>
      <c r="F29" s="391"/>
      <c r="G29" s="392"/>
      <c r="H29" s="393"/>
      <c r="I29" s="24"/>
      <c r="J29" s="24"/>
      <c r="K29" s="24"/>
      <c r="L29" s="24"/>
      <c r="M29" s="24"/>
      <c r="N29" s="24"/>
      <c r="O29" s="24"/>
      <c r="P29" s="24"/>
      <c r="Q29" s="24"/>
      <c r="R29" s="24"/>
    </row>
    <row r="30" spans="1:18" ht="15.75" thickBot="1" x14ac:dyDescent="0.3">
      <c r="A30" s="13"/>
      <c r="D30" s="243" t="s">
        <v>49</v>
      </c>
      <c r="E30" s="244"/>
      <c r="F30" s="169"/>
      <c r="G30" s="244" t="s">
        <v>50</v>
      </c>
      <c r="H30" s="247"/>
      <c r="I30" s="25"/>
      <c r="J30" s="25"/>
      <c r="K30" s="25"/>
      <c r="L30" s="25"/>
      <c r="M30" s="25"/>
      <c r="N30" s="25"/>
      <c r="O30" s="25"/>
      <c r="P30" s="25"/>
      <c r="Q30" s="25"/>
      <c r="R30" s="25"/>
    </row>
    <row r="31" spans="1:18" ht="15.75" thickBot="1" x14ac:dyDescent="0.3">
      <c r="A31" s="13"/>
    </row>
    <row r="32" spans="1:18" ht="15.75" thickBot="1" x14ac:dyDescent="0.3">
      <c r="A32" s="13"/>
      <c r="B32" s="394" t="s">
        <v>144</v>
      </c>
      <c r="C32" s="374"/>
      <c r="D32" s="374"/>
      <c r="E32" s="374"/>
      <c r="F32" s="374"/>
      <c r="G32" s="374"/>
      <c r="H32" s="375"/>
      <c r="I32" s="34"/>
      <c r="J32" s="34"/>
      <c r="K32" s="34"/>
      <c r="L32" s="34"/>
      <c r="M32" s="34"/>
      <c r="N32" s="34"/>
      <c r="O32" s="34"/>
      <c r="P32" s="34"/>
      <c r="Q32" s="34"/>
      <c r="R32" s="34"/>
    </row>
    <row r="33" spans="1:18" ht="42.75" x14ac:dyDescent="0.25">
      <c r="A33" s="13"/>
      <c r="B33" s="14" t="s">
        <v>145</v>
      </c>
      <c r="C33" s="30" t="s">
        <v>146</v>
      </c>
      <c r="D33" s="15" t="s">
        <v>147</v>
      </c>
      <c r="E33" s="15" t="s">
        <v>148</v>
      </c>
      <c r="F33" s="15" t="s">
        <v>149</v>
      </c>
      <c r="G33" s="177" t="s">
        <v>150</v>
      </c>
      <c r="H33" s="177" t="s">
        <v>151</v>
      </c>
      <c r="I33" s="25"/>
      <c r="J33" s="25"/>
      <c r="K33" s="25"/>
      <c r="L33" s="25"/>
      <c r="M33" s="25"/>
      <c r="N33" s="25"/>
      <c r="O33" s="25"/>
      <c r="P33" s="25"/>
      <c r="Q33" s="25"/>
      <c r="R33" s="25"/>
    </row>
    <row r="34" spans="1:18" ht="105" x14ac:dyDescent="0.25">
      <c r="B34" s="26" t="s">
        <v>152</v>
      </c>
      <c r="C34" s="11" t="s">
        <v>153</v>
      </c>
      <c r="D34" s="11" t="s">
        <v>154</v>
      </c>
      <c r="E34" s="16">
        <v>41807</v>
      </c>
      <c r="F34" s="11" t="s">
        <v>155</v>
      </c>
      <c r="G34" s="20"/>
      <c r="H34" s="17"/>
      <c r="I34" s="20"/>
      <c r="J34" s="20"/>
      <c r="K34" s="20"/>
      <c r="L34" s="20"/>
      <c r="M34" s="20"/>
      <c r="N34" s="20"/>
      <c r="O34" s="20"/>
      <c r="P34" s="20"/>
      <c r="Q34" s="20"/>
      <c r="R34" s="20"/>
    </row>
    <row r="35" spans="1:18" ht="42.75" x14ac:dyDescent="0.25">
      <c r="B35" s="27" t="s">
        <v>156</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157</v>
      </c>
      <c r="C37" s="32"/>
      <c r="D37" s="5"/>
      <c r="E37" s="5"/>
      <c r="F37" s="5"/>
      <c r="G37" s="5"/>
      <c r="H37" s="17"/>
      <c r="I37" s="20"/>
      <c r="J37" s="20"/>
      <c r="K37" s="20"/>
      <c r="L37" s="20"/>
      <c r="M37" s="20"/>
      <c r="N37" s="20"/>
      <c r="O37" s="20"/>
      <c r="P37" s="20"/>
      <c r="Q37" s="20"/>
      <c r="R37" s="20"/>
    </row>
    <row r="38" spans="1:18" ht="15.75" thickBot="1" x14ac:dyDescent="0.3">
      <c r="B38" s="168" t="s">
        <v>158</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16" t="s">
        <v>119</v>
      </c>
      <c r="C2" s="216"/>
      <c r="D2" s="216"/>
      <c r="E2" s="216"/>
      <c r="F2" s="370"/>
      <c r="G2" s="370"/>
      <c r="H2" s="370"/>
      <c r="I2" s="370"/>
      <c r="J2" s="370"/>
      <c r="K2" s="370"/>
      <c r="L2" s="370"/>
      <c r="M2" s="370"/>
      <c r="N2" s="370"/>
      <c r="O2" s="370"/>
      <c r="P2" s="370"/>
      <c r="Q2" s="370"/>
      <c r="R2" s="370"/>
    </row>
    <row r="3" spans="1:19" x14ac:dyDescent="0.25">
      <c r="B3" s="232" t="s">
        <v>1</v>
      </c>
      <c r="C3" s="232"/>
      <c r="D3" s="232"/>
      <c r="E3" s="23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120</v>
      </c>
      <c r="D8" s="6">
        <v>41715</v>
      </c>
      <c r="F8" s="21"/>
    </row>
    <row r="9" spans="1:19" x14ac:dyDescent="0.25">
      <c r="C9" s="226" t="s">
        <v>121</v>
      </c>
      <c r="D9" s="5" t="s">
        <v>122</v>
      </c>
      <c r="F9" s="20"/>
      <c r="G9" s="7"/>
    </row>
    <row r="10" spans="1:19" x14ac:dyDescent="0.25">
      <c r="C10" s="226"/>
      <c r="D10" s="5" t="s">
        <v>13</v>
      </c>
      <c r="F10" s="20"/>
    </row>
    <row r="11" spans="1:19" x14ac:dyDescent="0.25">
      <c r="C11" s="2" t="s">
        <v>123</v>
      </c>
      <c r="D11" s="5" t="s">
        <v>161</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71" t="s">
        <v>14</v>
      </c>
      <c r="B15" s="372"/>
      <c r="C15" s="372"/>
      <c r="D15" s="372"/>
      <c r="E15" s="372"/>
      <c r="F15" s="372"/>
      <c r="G15" s="372"/>
      <c r="H15" s="373" t="s">
        <v>125</v>
      </c>
      <c r="I15" s="374"/>
      <c r="J15" s="374"/>
      <c r="K15" s="374"/>
      <c r="L15" s="374"/>
      <c r="M15" s="374"/>
      <c r="N15" s="374"/>
      <c r="O15" s="374"/>
      <c r="P15" s="374"/>
      <c r="Q15" s="374"/>
      <c r="R15" s="375"/>
    </row>
    <row r="16" spans="1:19" ht="28.5" customHeight="1" x14ac:dyDescent="0.25">
      <c r="A16" s="167" t="s">
        <v>17</v>
      </c>
      <c r="B16" s="167" t="s">
        <v>18</v>
      </c>
      <c r="C16" s="177" t="s">
        <v>19</v>
      </c>
      <c r="D16" s="167" t="s">
        <v>20</v>
      </c>
      <c r="E16" s="167" t="s">
        <v>126</v>
      </c>
      <c r="F16" s="167" t="s">
        <v>22</v>
      </c>
      <c r="G16" s="36" t="s">
        <v>23</v>
      </c>
      <c r="H16" s="361" t="s">
        <v>127</v>
      </c>
      <c r="I16" s="362"/>
      <c r="J16" s="362"/>
      <c r="K16" s="363"/>
      <c r="L16" s="167" t="s">
        <v>128</v>
      </c>
      <c r="M16" s="364" t="s">
        <v>129</v>
      </c>
      <c r="N16" s="366" t="s">
        <v>130</v>
      </c>
      <c r="O16" s="368" t="s">
        <v>131</v>
      </c>
      <c r="P16" s="369"/>
      <c r="Q16" s="361" t="s">
        <v>16</v>
      </c>
      <c r="R16" s="363"/>
    </row>
    <row r="17" spans="1:18" ht="30" customHeight="1" x14ac:dyDescent="0.25">
      <c r="A17" s="230" t="s">
        <v>26</v>
      </c>
      <c r="B17" s="231">
        <v>0.3</v>
      </c>
      <c r="C17" s="217" t="s">
        <v>27</v>
      </c>
      <c r="D17" s="10" t="s">
        <v>28</v>
      </c>
      <c r="E17" s="217">
        <v>4</v>
      </c>
      <c r="F17" s="217" t="s">
        <v>29</v>
      </c>
      <c r="G17" s="223" t="s">
        <v>30</v>
      </c>
      <c r="H17" s="164" t="s">
        <v>132</v>
      </c>
      <c r="I17" s="164" t="s">
        <v>133</v>
      </c>
      <c r="J17" s="164" t="s">
        <v>134</v>
      </c>
      <c r="K17" s="164" t="s">
        <v>135</v>
      </c>
      <c r="L17" s="9" t="s">
        <v>136</v>
      </c>
      <c r="M17" s="365"/>
      <c r="N17" s="367"/>
      <c r="O17" s="22" t="s">
        <v>137</v>
      </c>
      <c r="P17" s="22" t="s">
        <v>116</v>
      </c>
      <c r="Q17" s="22" t="s">
        <v>24</v>
      </c>
      <c r="R17" s="165" t="s">
        <v>25</v>
      </c>
    </row>
    <row r="18" spans="1:18" ht="45" customHeight="1" x14ac:dyDescent="0.25">
      <c r="A18" s="230"/>
      <c r="B18" s="230"/>
      <c r="C18" s="218"/>
      <c r="D18" s="11" t="s">
        <v>31</v>
      </c>
      <c r="E18" s="218"/>
      <c r="F18" s="218"/>
      <c r="G18" s="223"/>
      <c r="H18" s="382">
        <f>1/E17</f>
        <v>0.25</v>
      </c>
      <c r="I18" s="382">
        <f>+'Seguimiento 2'!I18:I20</f>
        <v>0.25</v>
      </c>
      <c r="J18" s="382">
        <f>+'Seguimiento 3'!J18:J20</f>
        <v>0.5</v>
      </c>
      <c r="K18" s="382">
        <v>0</v>
      </c>
      <c r="L18" s="376">
        <f>+H18+I18+J18+K18</f>
        <v>1</v>
      </c>
      <c r="M18" s="376">
        <f>4*B17/E17</f>
        <v>0.3</v>
      </c>
      <c r="N18" s="385" t="s">
        <v>138</v>
      </c>
      <c r="O18" s="385" t="s">
        <v>139</v>
      </c>
      <c r="P18" s="217" t="s">
        <v>140</v>
      </c>
      <c r="Q18" s="385" t="s">
        <v>141</v>
      </c>
      <c r="R18" s="217"/>
    </row>
    <row r="19" spans="1:18" ht="35.25" customHeight="1" x14ac:dyDescent="0.25">
      <c r="A19" s="230"/>
      <c r="B19" s="230"/>
      <c r="C19" s="218"/>
      <c r="D19" s="11" t="s">
        <v>32</v>
      </c>
      <c r="E19" s="218"/>
      <c r="F19" s="218"/>
      <c r="G19" s="223"/>
      <c r="H19" s="383"/>
      <c r="I19" s="383"/>
      <c r="J19" s="383"/>
      <c r="K19" s="383"/>
      <c r="L19" s="377"/>
      <c r="M19" s="377"/>
      <c r="N19" s="386"/>
      <c r="O19" s="386"/>
      <c r="P19" s="218"/>
      <c r="Q19" s="386"/>
      <c r="R19" s="218"/>
    </row>
    <row r="20" spans="1:18" ht="39.75" customHeight="1" x14ac:dyDescent="0.25">
      <c r="A20" s="230"/>
      <c r="B20" s="230"/>
      <c r="C20" s="219"/>
      <c r="D20" s="11" t="s">
        <v>33</v>
      </c>
      <c r="E20" s="219"/>
      <c r="F20" s="219"/>
      <c r="G20" s="223"/>
      <c r="H20" s="384"/>
      <c r="I20" s="384"/>
      <c r="J20" s="384"/>
      <c r="K20" s="384"/>
      <c r="L20" s="378"/>
      <c r="M20" s="378"/>
      <c r="N20" s="387"/>
      <c r="O20" s="387"/>
      <c r="P20" s="219"/>
      <c r="Q20" s="387"/>
      <c r="R20" s="219"/>
    </row>
    <row r="21" spans="1:18" ht="56.25" customHeight="1" x14ac:dyDescent="0.25">
      <c r="A21" s="236" t="s">
        <v>34</v>
      </c>
      <c r="B21" s="220">
        <v>0.4</v>
      </c>
      <c r="C21" s="217" t="s">
        <v>35</v>
      </c>
      <c r="D21" s="11" t="s">
        <v>142</v>
      </c>
      <c r="E21" s="217">
        <v>20</v>
      </c>
      <c r="F21" s="217" t="s">
        <v>37</v>
      </c>
      <c r="G21" s="217" t="s">
        <v>143</v>
      </c>
      <c r="H21" s="382">
        <f>7/25</f>
        <v>0.28000000000000003</v>
      </c>
      <c r="I21" s="388">
        <f>+'Seguimiento 2'!I21:I23</f>
        <v>0.35</v>
      </c>
      <c r="J21" s="388">
        <f>+'Seguimiento 3'!J21:J23</f>
        <v>0.25</v>
      </c>
      <c r="K21" s="382">
        <f>8/E21</f>
        <v>0.4</v>
      </c>
      <c r="L21" s="388">
        <f>+H21+I21+J21+K21</f>
        <v>1.28</v>
      </c>
      <c r="M21" s="388">
        <f>22*B21/E21</f>
        <v>0.44000000000000006</v>
      </c>
      <c r="N21" s="217"/>
      <c r="O21" s="217"/>
      <c r="P21" s="217"/>
      <c r="Q21" s="217"/>
      <c r="R21" s="240"/>
    </row>
    <row r="22" spans="1:18" ht="47.25" customHeight="1" x14ac:dyDescent="0.25">
      <c r="A22" s="237"/>
      <c r="B22" s="221"/>
      <c r="C22" s="218"/>
      <c r="D22" s="11" t="s">
        <v>39</v>
      </c>
      <c r="E22" s="218"/>
      <c r="F22" s="218"/>
      <c r="G22" s="218"/>
      <c r="H22" s="383"/>
      <c r="I22" s="218"/>
      <c r="J22" s="218"/>
      <c r="K22" s="383"/>
      <c r="L22" s="389"/>
      <c r="M22" s="389"/>
      <c r="N22" s="218"/>
      <c r="O22" s="218"/>
      <c r="P22" s="218"/>
      <c r="Q22" s="218"/>
      <c r="R22" s="241"/>
    </row>
    <row r="23" spans="1:18" ht="57" customHeight="1" x14ac:dyDescent="0.25">
      <c r="A23" s="238"/>
      <c r="B23" s="222"/>
      <c r="C23" s="219"/>
      <c r="D23" s="11" t="s">
        <v>41</v>
      </c>
      <c r="E23" s="218"/>
      <c r="F23" s="219"/>
      <c r="G23" s="219"/>
      <c r="H23" s="384"/>
      <c r="I23" s="219"/>
      <c r="J23" s="219"/>
      <c r="K23" s="384"/>
      <c r="L23" s="390"/>
      <c r="M23" s="390"/>
      <c r="N23" s="219"/>
      <c r="O23" s="219"/>
      <c r="P23" s="219"/>
      <c r="Q23" s="219"/>
      <c r="R23" s="242"/>
    </row>
    <row r="24" spans="1:18" ht="55.5" customHeight="1" x14ac:dyDescent="0.25">
      <c r="A24" s="236" t="s">
        <v>43</v>
      </c>
      <c r="B24" s="220">
        <v>0.3</v>
      </c>
      <c r="C24" s="217" t="s">
        <v>44</v>
      </c>
      <c r="D24" s="11" t="s">
        <v>45</v>
      </c>
      <c r="E24" s="217">
        <v>15</v>
      </c>
      <c r="F24" s="217" t="s">
        <v>29</v>
      </c>
      <c r="G24" s="217" t="s">
        <v>42</v>
      </c>
      <c r="H24" s="382">
        <f>3/30</f>
        <v>0.1</v>
      </c>
      <c r="I24" s="388">
        <f>+'Seguimiento 2'!I24:I26</f>
        <v>0.33333333333333331</v>
      </c>
      <c r="J24" s="388">
        <f>+'Seguimiento 3'!J24:J26</f>
        <v>0.4</v>
      </c>
      <c r="K24" s="382">
        <f>1/E24</f>
        <v>6.6666666666666666E-2</v>
      </c>
      <c r="L24" s="388">
        <f>+H24+I24+J24+K24</f>
        <v>0.9</v>
      </c>
      <c r="M24" s="388">
        <f>15*B24/E24</f>
        <v>0.3</v>
      </c>
      <c r="N24" s="217"/>
      <c r="O24" s="217"/>
      <c r="P24" s="217"/>
      <c r="Q24" s="217"/>
      <c r="R24" s="217"/>
    </row>
    <row r="25" spans="1:18" ht="39.75" customHeight="1" x14ac:dyDescent="0.25">
      <c r="A25" s="237"/>
      <c r="B25" s="221"/>
      <c r="C25" s="218"/>
      <c r="D25" s="11" t="s">
        <v>46</v>
      </c>
      <c r="E25" s="218"/>
      <c r="F25" s="218"/>
      <c r="G25" s="218"/>
      <c r="H25" s="383"/>
      <c r="I25" s="218"/>
      <c r="J25" s="218"/>
      <c r="K25" s="383"/>
      <c r="L25" s="389"/>
      <c r="M25" s="389"/>
      <c r="N25" s="218"/>
      <c r="O25" s="218"/>
      <c r="P25" s="218"/>
      <c r="Q25" s="218"/>
      <c r="R25" s="218"/>
    </row>
    <row r="26" spans="1:18" ht="39" customHeight="1" x14ac:dyDescent="0.25">
      <c r="A26" s="238"/>
      <c r="B26" s="222"/>
      <c r="C26" s="219"/>
      <c r="D26" s="11" t="s">
        <v>47</v>
      </c>
      <c r="E26" s="219"/>
      <c r="F26" s="219"/>
      <c r="G26" s="219"/>
      <c r="H26" s="384"/>
      <c r="I26" s="219"/>
      <c r="J26" s="219"/>
      <c r="K26" s="384"/>
      <c r="L26" s="390"/>
      <c r="M26" s="390"/>
      <c r="N26" s="219"/>
      <c r="O26" s="219"/>
      <c r="P26" s="219"/>
      <c r="Q26" s="219"/>
      <c r="R26" s="219"/>
    </row>
    <row r="27" spans="1:18" ht="33.75" customHeight="1" x14ac:dyDescent="0.25">
      <c r="A27" s="165" t="s">
        <v>48</v>
      </c>
      <c r="B27" s="166">
        <f>SUM(B17:B26)</f>
        <v>1</v>
      </c>
      <c r="C27" s="166"/>
      <c r="D27" s="5"/>
      <c r="E27" s="5"/>
      <c r="F27" s="5"/>
      <c r="G27" s="11"/>
      <c r="H27" s="166">
        <f>SUM(H18:H26)</f>
        <v>0.63</v>
      </c>
      <c r="I27" s="166">
        <f>SUM(I18:I26)</f>
        <v>0.93333333333333335</v>
      </c>
      <c r="J27" s="166">
        <f>SUM(J18:J26)</f>
        <v>1.1499999999999999</v>
      </c>
      <c r="K27" s="166">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45"/>
      <c r="E29" s="246"/>
      <c r="F29" s="391"/>
      <c r="G29" s="392"/>
      <c r="H29" s="393"/>
      <c r="I29" s="24"/>
      <c r="J29" s="24"/>
      <c r="K29" s="24"/>
      <c r="L29" s="24"/>
      <c r="M29" s="24"/>
      <c r="N29" s="24"/>
      <c r="O29" s="24"/>
      <c r="P29" s="24"/>
      <c r="Q29" s="24"/>
      <c r="R29" s="24"/>
    </row>
    <row r="30" spans="1:18" ht="15.75" thickBot="1" x14ac:dyDescent="0.3">
      <c r="A30" s="13"/>
      <c r="D30" s="243" t="s">
        <v>49</v>
      </c>
      <c r="E30" s="244"/>
      <c r="F30" s="169"/>
      <c r="G30" s="244" t="s">
        <v>50</v>
      </c>
      <c r="H30" s="247"/>
      <c r="I30" s="25"/>
      <c r="J30" s="25"/>
      <c r="K30" s="25"/>
      <c r="L30" s="25"/>
      <c r="M30" s="25"/>
      <c r="N30" s="25"/>
      <c r="O30" s="25"/>
      <c r="P30" s="25"/>
      <c r="Q30" s="25"/>
      <c r="R30" s="25"/>
    </row>
    <row r="31" spans="1:18" ht="15.75" thickBot="1" x14ac:dyDescent="0.3">
      <c r="A31" s="13"/>
    </row>
    <row r="32" spans="1:18" ht="15.75" thickBot="1" x14ac:dyDescent="0.3">
      <c r="A32" s="13"/>
      <c r="B32" s="394" t="s">
        <v>144</v>
      </c>
      <c r="C32" s="374"/>
      <c r="D32" s="374"/>
      <c r="E32" s="374"/>
      <c r="F32" s="374"/>
      <c r="G32" s="374"/>
      <c r="H32" s="375"/>
      <c r="I32" s="34"/>
      <c r="J32" s="34"/>
      <c r="K32" s="34"/>
      <c r="L32" s="34"/>
      <c r="M32" s="34"/>
      <c r="N32" s="34"/>
      <c r="O32" s="34"/>
      <c r="P32" s="34"/>
      <c r="Q32" s="34"/>
      <c r="R32" s="34"/>
    </row>
    <row r="33" spans="1:18" ht="42.75" x14ac:dyDescent="0.25">
      <c r="A33" s="13"/>
      <c r="B33" s="14" t="s">
        <v>145</v>
      </c>
      <c r="C33" s="30" t="s">
        <v>146</v>
      </c>
      <c r="D33" s="15" t="s">
        <v>147</v>
      </c>
      <c r="E33" s="15" t="s">
        <v>148</v>
      </c>
      <c r="F33" s="15" t="s">
        <v>149</v>
      </c>
      <c r="G33" s="177" t="s">
        <v>150</v>
      </c>
      <c r="H33" s="177" t="s">
        <v>151</v>
      </c>
      <c r="I33" s="25"/>
      <c r="J33" s="25"/>
      <c r="K33" s="25"/>
      <c r="L33" s="25"/>
      <c r="M33" s="25"/>
      <c r="N33" s="25"/>
      <c r="O33" s="25"/>
      <c r="P33" s="25"/>
      <c r="Q33" s="25"/>
      <c r="R33" s="25"/>
    </row>
    <row r="34" spans="1:18" ht="105" x14ac:dyDescent="0.25">
      <c r="B34" s="26" t="s">
        <v>152</v>
      </c>
      <c r="C34" s="11" t="s">
        <v>153</v>
      </c>
      <c r="D34" s="11" t="s">
        <v>154</v>
      </c>
      <c r="E34" s="16">
        <v>41807</v>
      </c>
      <c r="F34" s="11" t="s">
        <v>155</v>
      </c>
      <c r="G34" s="20"/>
      <c r="H34" s="17"/>
      <c r="I34" s="20"/>
      <c r="J34" s="20"/>
      <c r="K34" s="20"/>
      <c r="L34" s="20"/>
      <c r="M34" s="20"/>
      <c r="N34" s="20"/>
      <c r="O34" s="20"/>
      <c r="P34" s="20"/>
      <c r="Q34" s="20"/>
      <c r="R34" s="20"/>
    </row>
    <row r="35" spans="1:18" ht="42.75" x14ac:dyDescent="0.25">
      <c r="B35" s="27" t="s">
        <v>156</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157</v>
      </c>
      <c r="C37" s="32"/>
      <c r="D37" s="5"/>
      <c r="E37" s="5"/>
      <c r="F37" s="5"/>
      <c r="G37" s="5"/>
      <c r="H37" s="17"/>
      <c r="I37" s="20"/>
      <c r="J37" s="20"/>
      <c r="K37" s="20"/>
      <c r="L37" s="20"/>
      <c r="M37" s="20"/>
      <c r="N37" s="20"/>
      <c r="O37" s="20"/>
      <c r="P37" s="20"/>
      <c r="Q37" s="20"/>
      <c r="R37" s="20"/>
    </row>
    <row r="38" spans="1:18" ht="15.75" thickBot="1" x14ac:dyDescent="0.3">
      <c r="B38" s="168" t="s">
        <v>158</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6" t="s">
        <v>119</v>
      </c>
      <c r="C2" s="216"/>
      <c r="D2" s="216"/>
      <c r="E2" s="216"/>
      <c r="F2" s="370"/>
      <c r="G2" s="370"/>
      <c r="H2" s="370"/>
      <c r="I2" s="370"/>
      <c r="J2" s="370"/>
      <c r="K2" s="370"/>
      <c r="L2" s="370"/>
      <c r="M2" s="370"/>
    </row>
    <row r="3" spans="1:13" ht="15.75" thickBot="1" x14ac:dyDescent="0.3"/>
    <row r="4" spans="1:13" ht="15.75" thickBot="1" x14ac:dyDescent="0.3">
      <c r="A4" s="371" t="s">
        <v>14</v>
      </c>
      <c r="B4" s="372"/>
      <c r="C4" s="372"/>
      <c r="D4" s="372"/>
      <c r="E4" s="372"/>
      <c r="F4" s="372"/>
      <c r="G4" s="372"/>
      <c r="H4" s="373" t="s">
        <v>125</v>
      </c>
      <c r="I4" s="374"/>
      <c r="J4" s="374"/>
      <c r="K4" s="374"/>
      <c r="L4" s="374"/>
      <c r="M4" s="374"/>
    </row>
    <row r="5" spans="1:13" ht="28.5" customHeight="1" x14ac:dyDescent="0.25">
      <c r="A5" s="167" t="s">
        <v>17</v>
      </c>
      <c r="B5" s="167" t="s">
        <v>18</v>
      </c>
      <c r="C5" s="177" t="s">
        <v>19</v>
      </c>
      <c r="D5" s="167" t="s">
        <v>20</v>
      </c>
      <c r="E5" s="167" t="s">
        <v>126</v>
      </c>
      <c r="F5" s="167" t="s">
        <v>22</v>
      </c>
      <c r="G5" s="36" t="s">
        <v>23</v>
      </c>
      <c r="H5" s="361" t="s">
        <v>127</v>
      </c>
      <c r="I5" s="362"/>
      <c r="J5" s="362"/>
      <c r="K5" s="363"/>
      <c r="L5" s="167" t="s">
        <v>128</v>
      </c>
      <c r="M5" s="364" t="s">
        <v>129</v>
      </c>
    </row>
    <row r="6" spans="1:13" ht="30" customHeight="1" x14ac:dyDescent="0.25">
      <c r="A6" s="230" t="s">
        <v>26</v>
      </c>
      <c r="B6" s="231">
        <v>0.3</v>
      </c>
      <c r="C6" s="217" t="s">
        <v>27</v>
      </c>
      <c r="D6" s="10" t="s">
        <v>28</v>
      </c>
      <c r="E6" s="217">
        <v>4</v>
      </c>
      <c r="F6" s="217" t="s">
        <v>29</v>
      </c>
      <c r="G6" s="223" t="s">
        <v>30</v>
      </c>
      <c r="H6" s="164" t="s">
        <v>132</v>
      </c>
      <c r="I6" s="164" t="s">
        <v>133</v>
      </c>
      <c r="J6" s="164" t="s">
        <v>134</v>
      </c>
      <c r="K6" s="164" t="s">
        <v>135</v>
      </c>
      <c r="L6" s="9" t="s">
        <v>136</v>
      </c>
      <c r="M6" s="365"/>
    </row>
    <row r="7" spans="1:13" ht="45" customHeight="1" x14ac:dyDescent="0.25">
      <c r="A7" s="230"/>
      <c r="B7" s="230"/>
      <c r="C7" s="218"/>
      <c r="D7" s="11" t="s">
        <v>31</v>
      </c>
      <c r="E7" s="218"/>
      <c r="F7" s="218"/>
      <c r="G7" s="223"/>
      <c r="H7" s="382">
        <f>1/E6</f>
        <v>0.25</v>
      </c>
      <c r="I7" s="382">
        <v>0.25</v>
      </c>
      <c r="J7" s="382">
        <v>0.5</v>
      </c>
      <c r="K7" s="382">
        <v>0</v>
      </c>
      <c r="L7" s="376">
        <f>+H7+I7+J7+K7</f>
        <v>1</v>
      </c>
      <c r="M7" s="376">
        <f>4*B6/E6</f>
        <v>0.3</v>
      </c>
    </row>
    <row r="8" spans="1:13" ht="35.25" customHeight="1" x14ac:dyDescent="0.25">
      <c r="A8" s="230"/>
      <c r="B8" s="230"/>
      <c r="C8" s="218"/>
      <c r="D8" s="11" t="s">
        <v>32</v>
      </c>
      <c r="E8" s="218"/>
      <c r="F8" s="218"/>
      <c r="G8" s="223"/>
      <c r="H8" s="383"/>
      <c r="I8" s="383"/>
      <c r="J8" s="383"/>
      <c r="K8" s="383"/>
      <c r="L8" s="377"/>
      <c r="M8" s="377"/>
    </row>
    <row r="9" spans="1:13" ht="39.75" customHeight="1" x14ac:dyDescent="0.25">
      <c r="A9" s="230"/>
      <c r="B9" s="230"/>
      <c r="C9" s="219"/>
      <c r="D9" s="11" t="s">
        <v>33</v>
      </c>
      <c r="E9" s="219"/>
      <c r="F9" s="219"/>
      <c r="G9" s="223"/>
      <c r="H9" s="384"/>
      <c r="I9" s="384"/>
      <c r="J9" s="384"/>
      <c r="K9" s="384"/>
      <c r="L9" s="378"/>
      <c r="M9" s="378"/>
    </row>
    <row r="10" spans="1:13" ht="56.25" customHeight="1" x14ac:dyDescent="0.25">
      <c r="A10" s="236" t="s">
        <v>34</v>
      </c>
      <c r="B10" s="220">
        <v>0.4</v>
      </c>
      <c r="C10" s="217" t="s">
        <v>35</v>
      </c>
      <c r="D10" s="11" t="s">
        <v>142</v>
      </c>
      <c r="E10" s="217">
        <v>20</v>
      </c>
      <c r="F10" s="217" t="s">
        <v>37</v>
      </c>
      <c r="G10" s="217" t="s">
        <v>143</v>
      </c>
      <c r="H10" s="382">
        <f>7/25</f>
        <v>0.28000000000000003</v>
      </c>
      <c r="I10" s="388">
        <v>0.35</v>
      </c>
      <c r="J10" s="388">
        <v>0.25</v>
      </c>
      <c r="K10" s="382">
        <f>8/E10</f>
        <v>0.4</v>
      </c>
      <c r="L10" s="388">
        <f>+H10+I10+J10+K10</f>
        <v>1.28</v>
      </c>
      <c r="M10" s="388">
        <f>22*B10/E10</f>
        <v>0.44000000000000006</v>
      </c>
    </row>
    <row r="11" spans="1:13" ht="47.25" customHeight="1" x14ac:dyDescent="0.25">
      <c r="A11" s="237"/>
      <c r="B11" s="221"/>
      <c r="C11" s="218"/>
      <c r="D11" s="11" t="s">
        <v>39</v>
      </c>
      <c r="E11" s="218"/>
      <c r="F11" s="218"/>
      <c r="G11" s="218"/>
      <c r="H11" s="383"/>
      <c r="I11" s="218"/>
      <c r="J11" s="218"/>
      <c r="K11" s="383"/>
      <c r="L11" s="389"/>
      <c r="M11" s="389"/>
    </row>
    <row r="12" spans="1:13" ht="57" customHeight="1" x14ac:dyDescent="0.25">
      <c r="A12" s="238"/>
      <c r="B12" s="222"/>
      <c r="C12" s="219"/>
      <c r="D12" s="11" t="s">
        <v>41</v>
      </c>
      <c r="E12" s="218"/>
      <c r="F12" s="219"/>
      <c r="G12" s="219"/>
      <c r="H12" s="384"/>
      <c r="I12" s="219"/>
      <c r="J12" s="219"/>
      <c r="K12" s="384"/>
      <c r="L12" s="390"/>
      <c r="M12" s="390"/>
    </row>
    <row r="13" spans="1:13" ht="55.5" customHeight="1" x14ac:dyDescent="0.25">
      <c r="A13" s="236" t="s">
        <v>43</v>
      </c>
      <c r="B13" s="220">
        <v>0.3</v>
      </c>
      <c r="C13" s="217" t="s">
        <v>44</v>
      </c>
      <c r="D13" s="11" t="s">
        <v>45</v>
      </c>
      <c r="E13" s="217">
        <v>15</v>
      </c>
      <c r="F13" s="217" t="s">
        <v>29</v>
      </c>
      <c r="G13" s="217" t="s">
        <v>42</v>
      </c>
      <c r="H13" s="382">
        <f>3/30</f>
        <v>0.1</v>
      </c>
      <c r="I13" s="388">
        <v>0.33</v>
      </c>
      <c r="J13" s="388">
        <v>0.4</v>
      </c>
      <c r="K13" s="382">
        <f>1/E13</f>
        <v>6.6666666666666666E-2</v>
      </c>
      <c r="L13" s="388">
        <f>+H13+I13+J13+K13</f>
        <v>0.89666666666666672</v>
      </c>
      <c r="M13" s="388">
        <f>15*B13/E13</f>
        <v>0.3</v>
      </c>
    </row>
    <row r="14" spans="1:13" ht="39.75" customHeight="1" x14ac:dyDescent="0.25">
      <c r="A14" s="237"/>
      <c r="B14" s="221"/>
      <c r="C14" s="218"/>
      <c r="D14" s="11" t="s">
        <v>46</v>
      </c>
      <c r="E14" s="218"/>
      <c r="F14" s="218"/>
      <c r="G14" s="218"/>
      <c r="H14" s="383"/>
      <c r="I14" s="218"/>
      <c r="J14" s="218"/>
      <c r="K14" s="383"/>
      <c r="L14" s="389"/>
      <c r="M14" s="389"/>
    </row>
    <row r="15" spans="1:13" ht="39" customHeight="1" x14ac:dyDescent="0.25">
      <c r="A15" s="238"/>
      <c r="B15" s="222"/>
      <c r="C15" s="219"/>
      <c r="D15" s="11" t="s">
        <v>47</v>
      </c>
      <c r="E15" s="219"/>
      <c r="F15" s="219"/>
      <c r="G15" s="219"/>
      <c r="H15" s="384"/>
      <c r="I15" s="219"/>
      <c r="J15" s="219"/>
      <c r="K15" s="384"/>
      <c r="L15" s="390"/>
      <c r="M15" s="390"/>
    </row>
    <row r="16" spans="1:13" ht="33.75" customHeight="1" x14ac:dyDescent="0.25">
      <c r="A16" s="165" t="s">
        <v>48</v>
      </c>
      <c r="B16" s="166">
        <f>SUM(B6:B15)</f>
        <v>1</v>
      </c>
      <c r="C16" s="166"/>
      <c r="D16" s="5"/>
      <c r="E16" s="5"/>
      <c r="F16" s="5"/>
      <c r="G16" s="11"/>
      <c r="H16" s="166">
        <f>SUM(H7:H15)</f>
        <v>0.63</v>
      </c>
      <c r="I16" s="166">
        <f>SUM(I7:I15)</f>
        <v>0.92999999999999994</v>
      </c>
      <c r="J16" s="166">
        <f>SUM(J7:J15)</f>
        <v>1.1499999999999999</v>
      </c>
      <c r="K16" s="166">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06" t="s">
        <v>162</v>
      </c>
      <c r="C3" s="407"/>
      <c r="D3" s="407"/>
      <c r="E3" s="407"/>
      <c r="F3" s="407"/>
      <c r="G3" s="407"/>
      <c r="H3" s="407"/>
      <c r="I3" s="408"/>
    </row>
    <row r="4" spans="2:9" ht="15.75" thickBot="1" x14ac:dyDescent="0.3">
      <c r="B4" s="404" t="s">
        <v>163</v>
      </c>
      <c r="C4" s="400"/>
      <c r="D4" s="400"/>
      <c r="E4" s="409" t="s">
        <v>164</v>
      </c>
      <c r="F4" s="410"/>
      <c r="G4" s="411"/>
      <c r="H4" s="400" t="s">
        <v>165</v>
      </c>
      <c r="I4" s="401"/>
    </row>
    <row r="5" spans="2:9" ht="15.75" thickBot="1" x14ac:dyDescent="0.3">
      <c r="B5" s="405"/>
      <c r="C5" s="402"/>
      <c r="D5" s="402"/>
      <c r="E5" s="58">
        <v>1</v>
      </c>
      <c r="F5" s="59">
        <v>2</v>
      </c>
      <c r="G5" s="59">
        <v>3</v>
      </c>
      <c r="H5" s="402"/>
      <c r="I5" s="403"/>
    </row>
    <row r="6" spans="2:9" ht="30.75" customHeight="1" x14ac:dyDescent="0.25">
      <c r="B6" s="54">
        <v>1</v>
      </c>
      <c r="C6" s="415" t="s">
        <v>166</v>
      </c>
      <c r="D6" s="415"/>
      <c r="E6" s="60"/>
      <c r="F6" s="60"/>
      <c r="G6" s="60"/>
      <c r="H6" s="412"/>
      <c r="I6" s="413"/>
    </row>
    <row r="7" spans="2:9" ht="39" customHeight="1" x14ac:dyDescent="0.25">
      <c r="B7" s="53">
        <v>2</v>
      </c>
      <c r="C7" s="399" t="s">
        <v>167</v>
      </c>
      <c r="D7" s="399"/>
      <c r="E7" s="50"/>
      <c r="F7" s="50"/>
      <c r="G7" s="50"/>
      <c r="H7" s="397"/>
      <c r="I7" s="398"/>
    </row>
    <row r="8" spans="2:9" ht="30" customHeight="1" x14ac:dyDescent="0.25">
      <c r="B8" s="53">
        <v>3</v>
      </c>
      <c r="C8" s="399" t="s">
        <v>168</v>
      </c>
      <c r="D8" s="399"/>
      <c r="E8" s="50"/>
      <c r="F8" s="50"/>
      <c r="G8" s="50"/>
      <c r="H8" s="397"/>
      <c r="I8" s="398"/>
    </row>
    <row r="9" spans="2:9" ht="34.5" customHeight="1" x14ac:dyDescent="0.25">
      <c r="B9" s="53">
        <v>4</v>
      </c>
      <c r="C9" s="399" t="s">
        <v>169</v>
      </c>
      <c r="D9" s="399"/>
      <c r="E9" s="50"/>
      <c r="F9" s="50"/>
      <c r="G9" s="50"/>
      <c r="H9" s="397"/>
      <c r="I9" s="398"/>
    </row>
    <row r="10" spans="2:9" ht="30.75" customHeight="1" x14ac:dyDescent="0.25">
      <c r="B10" s="53">
        <v>5</v>
      </c>
      <c r="C10" s="399" t="s">
        <v>170</v>
      </c>
      <c r="D10" s="399"/>
      <c r="E10" s="50"/>
      <c r="F10" s="50"/>
      <c r="G10" s="50"/>
      <c r="H10" s="397"/>
      <c r="I10" s="398"/>
    </row>
    <row r="11" spans="2:9" ht="33.75" customHeight="1" x14ac:dyDescent="0.25">
      <c r="B11" s="53">
        <v>6</v>
      </c>
      <c r="C11" s="399" t="s">
        <v>171</v>
      </c>
      <c r="D11" s="399"/>
      <c r="E11" s="50"/>
      <c r="F11" s="50"/>
      <c r="G11" s="50"/>
      <c r="H11" s="397"/>
      <c r="I11" s="398"/>
    </row>
    <row r="12" spans="2:9" ht="25.5" customHeight="1" x14ac:dyDescent="0.25">
      <c r="B12" s="53">
        <v>7</v>
      </c>
      <c r="C12" s="399" t="s">
        <v>172</v>
      </c>
      <c r="D12" s="399"/>
      <c r="E12" s="51"/>
      <c r="F12" s="51"/>
      <c r="G12" s="51"/>
      <c r="H12" s="395"/>
      <c r="I12" s="396"/>
    </row>
    <row r="13" spans="2:9" ht="46.5" customHeight="1" x14ac:dyDescent="0.25">
      <c r="B13" s="53">
        <v>8</v>
      </c>
      <c r="C13" s="399" t="s">
        <v>173</v>
      </c>
      <c r="D13" s="399"/>
      <c r="E13" s="51"/>
      <c r="F13" s="51"/>
      <c r="G13" s="51"/>
      <c r="H13" s="395"/>
      <c r="I13" s="396"/>
    </row>
    <row r="14" spans="2:9" ht="30.75" customHeight="1" x14ac:dyDescent="0.25">
      <c r="B14" s="53">
        <v>9</v>
      </c>
      <c r="C14" s="399" t="s">
        <v>174</v>
      </c>
      <c r="D14" s="399"/>
      <c r="E14" s="51"/>
      <c r="F14" s="51"/>
      <c r="G14" s="51"/>
      <c r="H14" s="395"/>
      <c r="I14" s="396"/>
    </row>
    <row r="15" spans="2:9" x14ac:dyDescent="0.25">
      <c r="B15" s="53">
        <v>10</v>
      </c>
      <c r="C15" s="399"/>
      <c r="D15" s="399"/>
      <c r="E15" s="51"/>
      <c r="F15" s="51"/>
      <c r="G15" s="51"/>
      <c r="H15" s="395"/>
      <c r="I15" s="396"/>
    </row>
    <row r="16" spans="2:9" x14ac:dyDescent="0.25">
      <c r="B16" s="53">
        <v>11</v>
      </c>
      <c r="C16" s="399"/>
      <c r="D16" s="399"/>
      <c r="E16" s="51"/>
      <c r="F16" s="51"/>
      <c r="G16" s="51"/>
      <c r="H16" s="395"/>
      <c r="I16" s="396"/>
    </row>
    <row r="17" spans="2:9" x14ac:dyDescent="0.25">
      <c r="B17" s="53">
        <v>12</v>
      </c>
      <c r="C17" s="399"/>
      <c r="D17" s="399"/>
      <c r="E17" s="51"/>
      <c r="F17" s="51"/>
      <c r="G17" s="51"/>
      <c r="H17" s="395"/>
      <c r="I17" s="396"/>
    </row>
    <row r="18" spans="2:9" ht="15.75" thickBot="1" x14ac:dyDescent="0.3"/>
    <row r="19" spans="2:9" ht="11.25" customHeight="1" thickBot="1" x14ac:dyDescent="0.3">
      <c r="B19" s="414" t="s">
        <v>175</v>
      </c>
      <c r="C19" s="414"/>
      <c r="D19" s="414"/>
      <c r="E19" s="414"/>
      <c r="F19" s="414"/>
      <c r="G19" s="414"/>
      <c r="H19" s="414"/>
      <c r="I19" s="414"/>
    </row>
    <row r="20" spans="2:9" ht="6.75" customHeight="1" thickBot="1" x14ac:dyDescent="0.3">
      <c r="B20" s="414"/>
      <c r="C20" s="414"/>
      <c r="D20" s="414"/>
      <c r="E20" s="414"/>
      <c r="F20" s="414"/>
      <c r="G20" s="414"/>
      <c r="H20" s="414"/>
      <c r="I20" s="414"/>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zoomScaleNormal="100" zoomScaleSheetLayoutView="90" workbookViewId="0">
      <selection activeCell="J75" sqref="J75"/>
    </sheetView>
  </sheetViews>
  <sheetFormatPr baseColWidth="10" defaultColWidth="10.85546875" defaultRowHeight="15" x14ac:dyDescent="0.25"/>
  <cols>
    <col min="1" max="1" width="2.42578125" style="85" customWidth="1"/>
    <col min="2" max="2" width="4" style="63" customWidth="1"/>
    <col min="3" max="3" width="24.7109375" style="63" customWidth="1"/>
    <col min="4" max="4" width="35.42578125" style="64" customWidth="1"/>
    <col min="5" max="5" width="12" style="63" customWidth="1"/>
    <col min="6" max="6" width="9.85546875" style="63" customWidth="1"/>
    <col min="7" max="7" width="12.7109375" style="63" customWidth="1"/>
    <col min="8" max="8" width="14.140625" style="63" customWidth="1"/>
    <col min="9" max="9" width="24.5703125" style="63" customWidth="1"/>
    <col min="10" max="10" width="32.140625" style="63" customWidth="1"/>
    <col min="11" max="11" width="5" style="85" customWidth="1"/>
    <col min="12" max="12" width="16.42578125" style="85" customWidth="1"/>
    <col min="13" max="16384" width="10.85546875" style="63"/>
  </cols>
  <sheetData>
    <row r="1" spans="1:12" ht="15.75" thickBot="1" x14ac:dyDescent="0.3">
      <c r="B1" s="85"/>
      <c r="C1" s="85"/>
      <c r="D1" s="85"/>
      <c r="E1" s="85"/>
      <c r="F1" s="85"/>
      <c r="G1" s="85"/>
      <c r="H1" s="85"/>
      <c r="I1" s="85"/>
      <c r="J1" s="85"/>
      <c r="L1"/>
    </row>
    <row r="2" spans="1:12" ht="35.1" customHeight="1" thickBot="1" x14ac:dyDescent="0.3">
      <c r="A2" s="143"/>
      <c r="B2" s="417" t="s">
        <v>176</v>
      </c>
      <c r="C2" s="418"/>
      <c r="D2" s="418"/>
      <c r="E2" s="418"/>
      <c r="F2" s="418"/>
      <c r="G2" s="418"/>
      <c r="H2" s="418"/>
      <c r="I2" s="418"/>
      <c r="J2" s="419"/>
      <c r="K2" s="143"/>
      <c r="L2"/>
    </row>
    <row r="3" spans="1:12" ht="5.0999999999999996" customHeight="1" thickBot="1" x14ac:dyDescent="0.3">
      <c r="A3" s="143"/>
      <c r="B3" s="144"/>
      <c r="C3" s="144"/>
      <c r="D3" s="145"/>
      <c r="E3" s="144"/>
      <c r="F3" s="144"/>
      <c r="G3" s="144"/>
      <c r="H3" s="144"/>
      <c r="I3" s="144"/>
      <c r="J3" s="144"/>
      <c r="K3" s="143"/>
      <c r="L3"/>
    </row>
    <row r="4" spans="1:12" ht="21.95" customHeight="1" thickBot="1" x14ac:dyDescent="0.3">
      <c r="A4" s="143"/>
      <c r="B4" s="420" t="s">
        <v>177</v>
      </c>
      <c r="C4" s="421"/>
      <c r="D4" s="421"/>
      <c r="E4" s="421"/>
      <c r="F4" s="421"/>
      <c r="G4" s="421"/>
      <c r="H4" s="421"/>
      <c r="I4" s="421"/>
      <c r="J4" s="422"/>
      <c r="K4" s="143"/>
      <c r="L4"/>
    </row>
    <row r="5" spans="1:12" s="65" customFormat="1" ht="24.75" customHeight="1" x14ac:dyDescent="0.3">
      <c r="A5" s="143"/>
      <c r="B5" s="146"/>
      <c r="C5" s="423" t="s">
        <v>178</v>
      </c>
      <c r="D5" s="423"/>
      <c r="E5" s="423"/>
      <c r="F5" s="423"/>
      <c r="G5" s="423"/>
      <c r="H5" s="423"/>
      <c r="I5" s="423"/>
      <c r="J5" s="147">
        <v>5</v>
      </c>
      <c r="K5" s="143"/>
      <c r="L5"/>
    </row>
    <row r="6" spans="1:12" s="65" customFormat="1" ht="24.75" customHeight="1" x14ac:dyDescent="0.3">
      <c r="A6" s="143"/>
      <c r="B6" s="148"/>
      <c r="C6" s="416" t="s">
        <v>179</v>
      </c>
      <c r="D6" s="416"/>
      <c r="E6" s="416"/>
      <c r="F6" s="416"/>
      <c r="G6" s="416"/>
      <c r="H6" s="416"/>
      <c r="I6" s="416"/>
      <c r="J6" s="149">
        <v>4</v>
      </c>
      <c r="K6" s="143"/>
      <c r="L6"/>
    </row>
    <row r="7" spans="1:12" s="65" customFormat="1" ht="24.75" customHeight="1" x14ac:dyDescent="0.3">
      <c r="A7" s="143"/>
      <c r="B7" s="148"/>
      <c r="C7" s="416" t="s">
        <v>62</v>
      </c>
      <c r="D7" s="416"/>
      <c r="E7" s="416"/>
      <c r="F7" s="416"/>
      <c r="G7" s="416"/>
      <c r="H7" s="416"/>
      <c r="I7" s="416"/>
      <c r="J7" s="149">
        <v>3</v>
      </c>
      <c r="K7" s="143"/>
      <c r="L7"/>
    </row>
    <row r="8" spans="1:12" s="65" customFormat="1" ht="24.75" customHeight="1" x14ac:dyDescent="0.3">
      <c r="A8" s="143"/>
      <c r="B8" s="148"/>
      <c r="C8" s="416" t="s">
        <v>65</v>
      </c>
      <c r="D8" s="416"/>
      <c r="E8" s="416"/>
      <c r="F8" s="416"/>
      <c r="G8" s="416"/>
      <c r="H8" s="416"/>
      <c r="I8" s="416"/>
      <c r="J8" s="149">
        <v>2</v>
      </c>
      <c r="K8" s="143"/>
      <c r="L8"/>
    </row>
    <row r="9" spans="1:12" s="65" customFormat="1" ht="24.75" customHeight="1" thickBot="1" x14ac:dyDescent="0.35">
      <c r="A9" s="143"/>
      <c r="B9" s="150"/>
      <c r="C9" s="424" t="s">
        <v>180</v>
      </c>
      <c r="D9" s="425"/>
      <c r="E9" s="425"/>
      <c r="F9" s="425"/>
      <c r="G9" s="425"/>
      <c r="H9" s="425"/>
      <c r="I9" s="425"/>
      <c r="J9" s="151">
        <v>1</v>
      </c>
      <c r="K9" s="143"/>
      <c r="L9"/>
    </row>
    <row r="10" spans="1:12" s="65" customFormat="1" ht="22.5" customHeight="1" thickBot="1" x14ac:dyDescent="0.35">
      <c r="A10" s="143"/>
      <c r="B10" s="152"/>
      <c r="C10" s="153"/>
      <c r="D10" s="153"/>
      <c r="E10" s="153"/>
      <c r="F10" s="153"/>
      <c r="G10" s="153"/>
      <c r="H10" s="153"/>
      <c r="I10" s="153"/>
      <c r="J10" s="154"/>
      <c r="K10" s="143"/>
      <c r="L10"/>
    </row>
    <row r="11" spans="1:12" ht="33" customHeight="1" x14ac:dyDescent="0.25">
      <c r="A11" s="143"/>
      <c r="B11" s="426" t="s">
        <v>181</v>
      </c>
      <c r="C11" s="427"/>
      <c r="D11" s="427" t="s">
        <v>182</v>
      </c>
      <c r="E11" s="427" t="s">
        <v>183</v>
      </c>
      <c r="F11" s="427"/>
      <c r="G11" s="427"/>
      <c r="H11" s="441" t="s">
        <v>184</v>
      </c>
      <c r="I11" s="432" t="s">
        <v>185</v>
      </c>
      <c r="J11" s="434" t="s">
        <v>186</v>
      </c>
      <c r="K11" s="86"/>
      <c r="L11"/>
    </row>
    <row r="12" spans="1:12" ht="27.75" customHeight="1" x14ac:dyDescent="0.25">
      <c r="A12" s="143"/>
      <c r="B12" s="428"/>
      <c r="C12" s="429"/>
      <c r="D12" s="429"/>
      <c r="E12" s="178" t="s">
        <v>187</v>
      </c>
      <c r="F12" s="178" t="s">
        <v>188</v>
      </c>
      <c r="G12" s="178" t="s">
        <v>189</v>
      </c>
      <c r="H12" s="442"/>
      <c r="I12" s="433"/>
      <c r="J12" s="435"/>
      <c r="K12" s="86"/>
      <c r="L12"/>
    </row>
    <row r="13" spans="1:12" ht="15.75" customHeight="1" x14ac:dyDescent="0.25">
      <c r="A13" s="143"/>
      <c r="B13" s="430"/>
      <c r="C13" s="431"/>
      <c r="D13" s="431"/>
      <c r="E13" s="66">
        <v>0.6</v>
      </c>
      <c r="F13" s="66">
        <v>0.2</v>
      </c>
      <c r="G13" s="66">
        <v>0.2</v>
      </c>
      <c r="H13" s="443"/>
      <c r="I13" s="433"/>
      <c r="J13" s="436"/>
      <c r="K13" s="86"/>
      <c r="L13"/>
    </row>
    <row r="14" spans="1:12" ht="47.45" customHeight="1" x14ac:dyDescent="0.25">
      <c r="A14" s="143"/>
      <c r="B14" s="437">
        <v>1</v>
      </c>
      <c r="C14" s="438" t="s">
        <v>190</v>
      </c>
      <c r="D14" s="67" t="s">
        <v>191</v>
      </c>
      <c r="E14" s="156"/>
      <c r="F14" s="156"/>
      <c r="G14" s="156"/>
      <c r="H14" s="439"/>
      <c r="I14" s="439">
        <f>SUM(E18:G18)</f>
        <v>0</v>
      </c>
      <c r="J14" s="440"/>
      <c r="K14" s="86"/>
      <c r="L14"/>
    </row>
    <row r="15" spans="1:12" ht="38.1" customHeight="1" x14ac:dyDescent="0.25">
      <c r="A15" s="143"/>
      <c r="B15" s="437"/>
      <c r="C15" s="438"/>
      <c r="D15" s="67" t="s">
        <v>192</v>
      </c>
      <c r="E15" s="156"/>
      <c r="F15" s="156"/>
      <c r="G15" s="156"/>
      <c r="H15" s="439"/>
      <c r="I15" s="439"/>
      <c r="J15" s="440"/>
      <c r="K15" s="86"/>
      <c r="L15"/>
    </row>
    <row r="16" spans="1:12" ht="41.45" customHeight="1" x14ac:dyDescent="0.25">
      <c r="A16" s="143"/>
      <c r="B16" s="437"/>
      <c r="C16" s="438"/>
      <c r="D16" s="67" t="s">
        <v>193</v>
      </c>
      <c r="E16" s="156"/>
      <c r="F16" s="156"/>
      <c r="G16" s="156"/>
      <c r="H16" s="439"/>
      <c r="I16" s="439"/>
      <c r="J16" s="440"/>
      <c r="K16" s="86"/>
      <c r="L16"/>
    </row>
    <row r="17" spans="1:12" ht="47.1" customHeight="1" x14ac:dyDescent="0.25">
      <c r="A17" s="143"/>
      <c r="B17" s="437"/>
      <c r="C17" s="438"/>
      <c r="D17" s="67" t="s">
        <v>194</v>
      </c>
      <c r="E17" s="156"/>
      <c r="F17" s="156"/>
      <c r="G17" s="156"/>
      <c r="H17" s="439"/>
      <c r="I17" s="439"/>
      <c r="J17" s="440"/>
      <c r="K17" s="86"/>
      <c r="L17"/>
    </row>
    <row r="18" spans="1:12" ht="24.75" customHeight="1" x14ac:dyDescent="0.25">
      <c r="A18" s="143"/>
      <c r="B18" s="444" t="s">
        <v>276</v>
      </c>
      <c r="C18" s="444"/>
      <c r="D18" s="444"/>
      <c r="E18" s="62">
        <f>SUM(E14:E17)/4*60%</f>
        <v>0</v>
      </c>
      <c r="F18" s="68">
        <f>SUM(F14:F17)/4*20%</f>
        <v>0</v>
      </c>
      <c r="G18" s="68">
        <f>SUM(G14:G17)/4*20%</f>
        <v>0</v>
      </c>
      <c r="H18" s="439"/>
      <c r="I18" s="439"/>
      <c r="J18" s="440"/>
      <c r="K18" s="86"/>
      <c r="L18"/>
    </row>
    <row r="19" spans="1:12" ht="24.75" customHeight="1" x14ac:dyDescent="0.25">
      <c r="A19" s="143"/>
      <c r="B19" s="437">
        <v>2</v>
      </c>
      <c r="C19" s="438" t="s">
        <v>196</v>
      </c>
      <c r="D19" s="67" t="s">
        <v>197</v>
      </c>
      <c r="E19" s="179"/>
      <c r="F19" s="179"/>
      <c r="G19" s="190"/>
      <c r="H19" s="439"/>
      <c r="I19" s="439">
        <f>SUM(E24:G24)</f>
        <v>0</v>
      </c>
      <c r="J19" s="445"/>
      <c r="K19" s="86"/>
      <c r="L19"/>
    </row>
    <row r="20" spans="1:12" ht="36" customHeight="1" x14ac:dyDescent="0.25">
      <c r="A20" s="143"/>
      <c r="B20" s="437"/>
      <c r="C20" s="438"/>
      <c r="D20" s="67" t="s">
        <v>198</v>
      </c>
      <c r="E20" s="179"/>
      <c r="F20" s="179"/>
      <c r="G20" s="190"/>
      <c r="H20" s="439"/>
      <c r="I20" s="439"/>
      <c r="J20" s="445"/>
      <c r="K20" s="86"/>
      <c r="L20"/>
    </row>
    <row r="21" spans="1:12" ht="33.6" customHeight="1" x14ac:dyDescent="0.25">
      <c r="A21" s="143"/>
      <c r="B21" s="437"/>
      <c r="C21" s="438"/>
      <c r="D21" s="67" t="s">
        <v>199</v>
      </c>
      <c r="E21" s="179"/>
      <c r="F21" s="179"/>
      <c r="G21" s="190"/>
      <c r="H21" s="439"/>
      <c r="I21" s="439"/>
      <c r="J21" s="445"/>
      <c r="K21" s="86"/>
      <c r="L21"/>
    </row>
    <row r="22" spans="1:12" ht="35.25" customHeight="1" x14ac:dyDescent="0.25">
      <c r="A22" s="143"/>
      <c r="B22" s="437"/>
      <c r="C22" s="438"/>
      <c r="D22" s="67" t="s">
        <v>200</v>
      </c>
      <c r="E22" s="179"/>
      <c r="F22" s="179"/>
      <c r="G22" s="190"/>
      <c r="H22" s="439"/>
      <c r="I22" s="439"/>
      <c r="J22" s="445"/>
      <c r="K22" s="86"/>
      <c r="L22"/>
    </row>
    <row r="23" spans="1:12" ht="21" customHeight="1" x14ac:dyDescent="0.25">
      <c r="A23" s="143"/>
      <c r="B23" s="437"/>
      <c r="C23" s="438"/>
      <c r="D23" s="67" t="s">
        <v>201</v>
      </c>
      <c r="E23" s="179"/>
      <c r="F23" s="179"/>
      <c r="G23" s="190"/>
      <c r="H23" s="439"/>
      <c r="I23" s="439"/>
      <c r="J23" s="445"/>
      <c r="K23" s="86"/>
      <c r="L23"/>
    </row>
    <row r="24" spans="1:12" ht="24.75" customHeight="1" x14ac:dyDescent="0.25">
      <c r="A24" s="143"/>
      <c r="B24" s="444" t="s">
        <v>195</v>
      </c>
      <c r="C24" s="444"/>
      <c r="D24" s="444"/>
      <c r="E24" s="68">
        <f>SUM(E19:E23)/5*60%</f>
        <v>0</v>
      </c>
      <c r="F24" s="68">
        <f>SUM(F19:F23)/5*20%</f>
        <v>0</v>
      </c>
      <c r="G24" s="68">
        <f>SUM(G19:G23)/5*20%</f>
        <v>0</v>
      </c>
      <c r="H24" s="439"/>
      <c r="I24" s="439"/>
      <c r="J24" s="445"/>
      <c r="K24" s="86"/>
      <c r="L24"/>
    </row>
    <row r="25" spans="1:12" ht="24.75" customHeight="1" x14ac:dyDescent="0.25">
      <c r="A25" s="143"/>
      <c r="B25" s="437">
        <v>3</v>
      </c>
      <c r="C25" s="438" t="s">
        <v>202</v>
      </c>
      <c r="D25" s="67" t="s">
        <v>203</v>
      </c>
      <c r="E25" s="179"/>
      <c r="F25" s="179"/>
      <c r="G25" s="190"/>
      <c r="H25" s="447"/>
      <c r="I25" s="439">
        <f>SUM(E30:G30)</f>
        <v>0</v>
      </c>
      <c r="J25" s="445"/>
      <c r="K25" s="86"/>
      <c r="L25"/>
    </row>
    <row r="26" spans="1:12" ht="33.75" customHeight="1" x14ac:dyDescent="0.25">
      <c r="A26" s="143"/>
      <c r="B26" s="437"/>
      <c r="C26" s="438"/>
      <c r="D26" s="67" t="s">
        <v>204</v>
      </c>
      <c r="E26" s="179"/>
      <c r="F26" s="179"/>
      <c r="G26" s="190"/>
      <c r="H26" s="447"/>
      <c r="I26" s="439"/>
      <c r="J26" s="445"/>
      <c r="K26" s="86"/>
      <c r="L26"/>
    </row>
    <row r="27" spans="1:12" x14ac:dyDescent="0.25">
      <c r="A27" s="143"/>
      <c r="B27" s="437"/>
      <c r="C27" s="438"/>
      <c r="D27" s="67" t="s">
        <v>205</v>
      </c>
      <c r="E27" s="179"/>
      <c r="F27" s="179"/>
      <c r="G27" s="190"/>
      <c r="H27" s="447"/>
      <c r="I27" s="439"/>
      <c r="J27" s="445"/>
      <c r="K27" s="86"/>
      <c r="L27"/>
    </row>
    <row r="28" spans="1:12" ht="27.75" customHeight="1" x14ac:dyDescent="0.25">
      <c r="A28" s="143"/>
      <c r="B28" s="437"/>
      <c r="C28" s="438"/>
      <c r="D28" s="67" t="s">
        <v>206</v>
      </c>
      <c r="E28" s="179"/>
      <c r="F28" s="179"/>
      <c r="G28" s="190"/>
      <c r="H28" s="447"/>
      <c r="I28" s="439"/>
      <c r="J28" s="445"/>
      <c r="K28" s="86"/>
      <c r="L28"/>
    </row>
    <row r="29" spans="1:12" ht="36" customHeight="1" x14ac:dyDescent="0.25">
      <c r="A29" s="143"/>
      <c r="B29" s="437"/>
      <c r="C29" s="438"/>
      <c r="D29" s="67" t="s">
        <v>207</v>
      </c>
      <c r="E29" s="179"/>
      <c r="F29" s="179"/>
      <c r="G29" s="190"/>
      <c r="H29" s="447"/>
      <c r="I29" s="439"/>
      <c r="J29" s="445"/>
      <c r="K29" s="86"/>
      <c r="L29"/>
    </row>
    <row r="30" spans="1:12" ht="24.75" customHeight="1" x14ac:dyDescent="0.25">
      <c r="A30" s="143"/>
      <c r="B30" s="444" t="s">
        <v>195</v>
      </c>
      <c r="C30" s="444"/>
      <c r="D30" s="444"/>
      <c r="E30" s="68">
        <f>SUM(E25:E29)/5*60%</f>
        <v>0</v>
      </c>
      <c r="F30" s="68">
        <f>SUM(F25:F29)/5*20%</f>
        <v>0</v>
      </c>
      <c r="G30" s="68">
        <f>SUM(G25:G29)/5*20%</f>
        <v>0</v>
      </c>
      <c r="H30" s="447"/>
      <c r="I30" s="439"/>
      <c r="J30" s="445"/>
      <c r="K30" s="86"/>
      <c r="L30"/>
    </row>
    <row r="31" spans="1:12" ht="34.5" customHeight="1" x14ac:dyDescent="0.25">
      <c r="A31" s="143"/>
      <c r="B31" s="437">
        <v>4</v>
      </c>
      <c r="C31" s="438" t="s">
        <v>208</v>
      </c>
      <c r="D31" s="69" t="s">
        <v>209</v>
      </c>
      <c r="E31" s="180"/>
      <c r="F31" s="180"/>
      <c r="G31" s="191"/>
      <c r="H31" s="448"/>
      <c r="I31" s="451">
        <f>SUM(E35:G35)</f>
        <v>0</v>
      </c>
      <c r="J31" s="446"/>
      <c r="K31" s="86"/>
      <c r="L31"/>
    </row>
    <row r="32" spans="1:12" ht="24.75" customHeight="1" x14ac:dyDescent="0.25">
      <c r="A32" s="143"/>
      <c r="B32" s="437"/>
      <c r="C32" s="438"/>
      <c r="D32" s="69" t="s">
        <v>210</v>
      </c>
      <c r="E32" s="180"/>
      <c r="F32" s="180"/>
      <c r="G32" s="191"/>
      <c r="H32" s="449"/>
      <c r="I32" s="452"/>
      <c r="J32" s="446"/>
      <c r="K32" s="86"/>
      <c r="L32"/>
    </row>
    <row r="33" spans="1:12" ht="24.75" customHeight="1" x14ac:dyDescent="0.25">
      <c r="A33" s="143"/>
      <c r="B33" s="437"/>
      <c r="C33" s="438"/>
      <c r="D33" s="69" t="s">
        <v>211</v>
      </c>
      <c r="E33" s="180"/>
      <c r="F33" s="180"/>
      <c r="G33" s="191"/>
      <c r="H33" s="449"/>
      <c r="I33" s="452"/>
      <c r="J33" s="446"/>
      <c r="K33" s="86"/>
      <c r="L33"/>
    </row>
    <row r="34" spans="1:12" ht="36.75" customHeight="1" x14ac:dyDescent="0.25">
      <c r="A34" s="143"/>
      <c r="B34" s="437"/>
      <c r="C34" s="438"/>
      <c r="D34" s="69" t="s">
        <v>212</v>
      </c>
      <c r="E34" s="180"/>
      <c r="F34" s="180"/>
      <c r="G34" s="191"/>
      <c r="H34" s="449"/>
      <c r="I34" s="452"/>
      <c r="J34" s="446"/>
      <c r="K34" s="86"/>
      <c r="L34"/>
    </row>
    <row r="35" spans="1:12" ht="24.75" customHeight="1" x14ac:dyDescent="0.25">
      <c r="A35" s="143"/>
      <c r="B35" s="444" t="s">
        <v>195</v>
      </c>
      <c r="C35" s="444"/>
      <c r="D35" s="444"/>
      <c r="E35" s="68">
        <f>SUM(E31:E34)/4*60%</f>
        <v>0</v>
      </c>
      <c r="F35" s="68">
        <f>SUM(F31:F34)/4*20%</f>
        <v>0</v>
      </c>
      <c r="G35" s="68">
        <f>SUM(G31:G34)/4*20%</f>
        <v>0</v>
      </c>
      <c r="H35" s="450"/>
      <c r="I35" s="453"/>
      <c r="J35" s="446"/>
      <c r="K35" s="86"/>
      <c r="L35"/>
    </row>
    <row r="36" spans="1:12" ht="25.5" customHeight="1" x14ac:dyDescent="0.25">
      <c r="A36" s="143"/>
      <c r="B36" s="437">
        <v>5</v>
      </c>
      <c r="C36" s="438" t="s">
        <v>213</v>
      </c>
      <c r="D36" s="70" t="s">
        <v>214</v>
      </c>
      <c r="E36" s="156"/>
      <c r="F36" s="156"/>
      <c r="G36" s="156"/>
      <c r="H36" s="439"/>
      <c r="I36" s="439">
        <f>SUM(E41:G41)</f>
        <v>0</v>
      </c>
      <c r="J36" s="440"/>
      <c r="K36" s="86"/>
      <c r="L36"/>
    </row>
    <row r="37" spans="1:12" ht="27" customHeight="1" x14ac:dyDescent="0.25">
      <c r="A37" s="143"/>
      <c r="B37" s="437"/>
      <c r="C37" s="438"/>
      <c r="D37" s="70" t="s">
        <v>215</v>
      </c>
      <c r="E37" s="156"/>
      <c r="F37" s="156"/>
      <c r="G37" s="156"/>
      <c r="H37" s="439"/>
      <c r="I37" s="439"/>
      <c r="J37" s="440"/>
      <c r="K37" s="86"/>
      <c r="L37"/>
    </row>
    <row r="38" spans="1:12" ht="35.1" customHeight="1" x14ac:dyDescent="0.25">
      <c r="A38" s="143"/>
      <c r="B38" s="437"/>
      <c r="C38" s="438"/>
      <c r="D38" s="70" t="s">
        <v>216</v>
      </c>
      <c r="E38" s="156"/>
      <c r="F38" s="156"/>
      <c r="G38" s="156"/>
      <c r="H38" s="439"/>
      <c r="I38" s="439"/>
      <c r="J38" s="440"/>
      <c r="K38" s="86"/>
      <c r="L38"/>
    </row>
    <row r="39" spans="1:12" ht="24" customHeight="1" x14ac:dyDescent="0.25">
      <c r="A39" s="143"/>
      <c r="B39" s="437"/>
      <c r="C39" s="438"/>
      <c r="D39" s="70" t="s">
        <v>217</v>
      </c>
      <c r="E39" s="156"/>
      <c r="F39" s="156"/>
      <c r="G39" s="156"/>
      <c r="H39" s="439"/>
      <c r="I39" s="439"/>
      <c r="J39" s="440"/>
      <c r="K39" s="86"/>
      <c r="L39"/>
    </row>
    <row r="40" spans="1:12" ht="26.25" customHeight="1" x14ac:dyDescent="0.25">
      <c r="A40" s="143"/>
      <c r="B40" s="437"/>
      <c r="C40" s="438"/>
      <c r="D40" s="70" t="s">
        <v>218</v>
      </c>
      <c r="E40" s="156"/>
      <c r="F40" s="156"/>
      <c r="G40" s="156"/>
      <c r="H40" s="439"/>
      <c r="I40" s="439"/>
      <c r="J40" s="440"/>
      <c r="K40" s="86"/>
      <c r="L40"/>
    </row>
    <row r="41" spans="1:12" ht="24.75" customHeight="1" x14ac:dyDescent="0.25">
      <c r="A41" s="143"/>
      <c r="B41" s="444" t="s">
        <v>195</v>
      </c>
      <c r="C41" s="444"/>
      <c r="D41" s="444"/>
      <c r="E41" s="68">
        <f>SUM(E36:E40)/5*60%</f>
        <v>0</v>
      </c>
      <c r="F41" s="68">
        <f>SUM(F36:F40)/5*20%</f>
        <v>0</v>
      </c>
      <c r="G41" s="68">
        <f>SUM(G36:G40)/5*20%</f>
        <v>0</v>
      </c>
      <c r="H41" s="439"/>
      <c r="I41" s="439"/>
      <c r="J41" s="440"/>
      <c r="K41" s="86"/>
      <c r="L41"/>
    </row>
    <row r="42" spans="1:12" ht="24.75" customHeight="1" x14ac:dyDescent="0.25">
      <c r="A42" s="143"/>
      <c r="B42" s="437">
        <v>6</v>
      </c>
      <c r="C42" s="438" t="s">
        <v>219</v>
      </c>
      <c r="D42" s="67" t="s">
        <v>220</v>
      </c>
      <c r="E42" s="179"/>
      <c r="F42" s="179"/>
      <c r="G42" s="190"/>
      <c r="H42" s="439"/>
      <c r="I42" s="439">
        <f>SUM(E48:G48)</f>
        <v>0</v>
      </c>
      <c r="J42" s="445"/>
      <c r="K42" s="86"/>
      <c r="L42"/>
    </row>
    <row r="43" spans="1:12" ht="36" customHeight="1" x14ac:dyDescent="0.25">
      <c r="A43" s="143"/>
      <c r="B43" s="437"/>
      <c r="C43" s="438"/>
      <c r="D43" s="67" t="s">
        <v>221</v>
      </c>
      <c r="E43" s="179"/>
      <c r="F43" s="179"/>
      <c r="G43" s="190"/>
      <c r="H43" s="439"/>
      <c r="I43" s="439"/>
      <c r="J43" s="445"/>
      <c r="K43" s="86"/>
      <c r="L43"/>
    </row>
    <row r="44" spans="1:12" ht="24.75" customHeight="1" x14ac:dyDescent="0.25">
      <c r="A44" s="143"/>
      <c r="B44" s="437"/>
      <c r="C44" s="438"/>
      <c r="D44" s="67" t="s">
        <v>222</v>
      </c>
      <c r="E44" s="179"/>
      <c r="F44" s="179"/>
      <c r="G44" s="190"/>
      <c r="H44" s="439"/>
      <c r="I44" s="439"/>
      <c r="J44" s="445"/>
      <c r="K44" s="86"/>
      <c r="L44"/>
    </row>
    <row r="45" spans="1:12" ht="15.75" customHeight="1" x14ac:dyDescent="0.25">
      <c r="A45" s="143"/>
      <c r="B45" s="437"/>
      <c r="C45" s="438"/>
      <c r="D45" s="67" t="s">
        <v>223</v>
      </c>
      <c r="E45" s="179"/>
      <c r="F45" s="179"/>
      <c r="G45" s="190"/>
      <c r="H45" s="439"/>
      <c r="I45" s="439"/>
      <c r="J45" s="445"/>
      <c r="K45" s="86"/>
      <c r="L45"/>
    </row>
    <row r="46" spans="1:12" ht="12.75" customHeight="1" x14ac:dyDescent="0.25">
      <c r="A46" s="143"/>
      <c r="B46" s="437"/>
      <c r="C46" s="438"/>
      <c r="D46" s="67" t="s">
        <v>224</v>
      </c>
      <c r="E46" s="179"/>
      <c r="F46" s="179"/>
      <c r="G46" s="190"/>
      <c r="H46" s="439"/>
      <c r="I46" s="439"/>
      <c r="J46" s="445"/>
      <c r="K46" s="86"/>
      <c r="L46"/>
    </row>
    <row r="47" spans="1:12" ht="15" customHeight="1" x14ac:dyDescent="0.25">
      <c r="A47" s="143"/>
      <c r="B47" s="437"/>
      <c r="C47" s="438"/>
      <c r="D47" s="67" t="s">
        <v>225</v>
      </c>
      <c r="E47" s="179"/>
      <c r="F47" s="179"/>
      <c r="G47" s="190"/>
      <c r="H47" s="439"/>
      <c r="I47" s="439"/>
      <c r="J47" s="445"/>
      <c r="K47" s="86"/>
      <c r="L47"/>
    </row>
    <row r="48" spans="1:12" ht="24.75" customHeight="1" x14ac:dyDescent="0.25">
      <c r="A48" s="143"/>
      <c r="B48" s="444" t="s">
        <v>195</v>
      </c>
      <c r="C48" s="444"/>
      <c r="D48" s="444"/>
      <c r="E48" s="68">
        <f>SUM(E42:E47)/6*60%</f>
        <v>0</v>
      </c>
      <c r="F48" s="68">
        <f>SUM(F42:F47)/6*20%</f>
        <v>0</v>
      </c>
      <c r="G48" s="68">
        <f>SUM(G42:G47)/6*20%</f>
        <v>0</v>
      </c>
      <c r="H48" s="439"/>
      <c r="I48" s="439"/>
      <c r="J48" s="445"/>
      <c r="K48" s="86"/>
      <c r="L48"/>
    </row>
    <row r="49" spans="1:12" ht="24.75" customHeight="1" x14ac:dyDescent="0.25">
      <c r="A49" s="143"/>
      <c r="B49" s="437">
        <v>7</v>
      </c>
      <c r="C49" s="438" t="s">
        <v>226</v>
      </c>
      <c r="D49" s="67" t="s">
        <v>227</v>
      </c>
      <c r="E49" s="179"/>
      <c r="F49" s="179"/>
      <c r="G49" s="190"/>
      <c r="H49" s="447"/>
      <c r="I49" s="451">
        <f>SUM(E53:G53)</f>
        <v>0</v>
      </c>
      <c r="J49" s="445"/>
      <c r="K49" s="86"/>
      <c r="L49"/>
    </row>
    <row r="50" spans="1:12" ht="47.25" customHeight="1" x14ac:dyDescent="0.25">
      <c r="A50" s="143"/>
      <c r="B50" s="437"/>
      <c r="C50" s="438"/>
      <c r="D50" s="67" t="s">
        <v>228</v>
      </c>
      <c r="E50" s="179"/>
      <c r="F50" s="179"/>
      <c r="G50" s="190"/>
      <c r="H50" s="447"/>
      <c r="I50" s="452"/>
      <c r="J50" s="445"/>
      <c r="K50" s="86"/>
      <c r="L50"/>
    </row>
    <row r="51" spans="1:12" ht="14.25" customHeight="1" x14ac:dyDescent="0.25">
      <c r="A51" s="143"/>
      <c r="B51" s="437"/>
      <c r="C51" s="438"/>
      <c r="D51" s="67" t="s">
        <v>229</v>
      </c>
      <c r="E51" s="179"/>
      <c r="F51" s="179"/>
      <c r="G51" s="190"/>
      <c r="H51" s="447"/>
      <c r="I51" s="452"/>
      <c r="J51" s="445"/>
      <c r="K51" s="86"/>
      <c r="L51"/>
    </row>
    <row r="52" spans="1:12" ht="27" customHeight="1" x14ac:dyDescent="0.25">
      <c r="A52" s="143"/>
      <c r="B52" s="437"/>
      <c r="C52" s="438"/>
      <c r="D52" s="67" t="s">
        <v>230</v>
      </c>
      <c r="E52" s="179"/>
      <c r="F52" s="179"/>
      <c r="G52" s="190"/>
      <c r="H52" s="447"/>
      <c r="I52" s="452"/>
      <c r="J52" s="445"/>
      <c r="K52" s="86"/>
      <c r="L52"/>
    </row>
    <row r="53" spans="1:12" ht="24.75" customHeight="1" x14ac:dyDescent="0.25">
      <c r="A53" s="143"/>
      <c r="B53" s="444" t="s">
        <v>195</v>
      </c>
      <c r="C53" s="444"/>
      <c r="D53" s="444"/>
      <c r="E53" s="68">
        <f>SUM(E49:E52)/4*60%</f>
        <v>0</v>
      </c>
      <c r="F53" s="68">
        <f>SUM(F49:F52)/4*20%</f>
        <v>0</v>
      </c>
      <c r="G53" s="68">
        <f>SUM(G49:G52)/4*20%</f>
        <v>0</v>
      </c>
      <c r="H53" s="447"/>
      <c r="I53" s="453"/>
      <c r="J53" s="445"/>
      <c r="K53" s="86"/>
      <c r="L53"/>
    </row>
    <row r="54" spans="1:12" ht="34.5" customHeight="1" x14ac:dyDescent="0.25">
      <c r="A54" s="143"/>
      <c r="B54" s="437">
        <v>8</v>
      </c>
      <c r="C54" s="438" t="s">
        <v>231</v>
      </c>
      <c r="D54" s="69" t="s">
        <v>232</v>
      </c>
      <c r="E54" s="180"/>
      <c r="F54" s="180"/>
      <c r="G54" s="191"/>
      <c r="H54" s="455"/>
      <c r="I54" s="439">
        <f>SUM(E61:G61)</f>
        <v>0</v>
      </c>
      <c r="J54" s="454"/>
      <c r="K54" s="86"/>
      <c r="L54"/>
    </row>
    <row r="55" spans="1:12" ht="24.75" customHeight="1" x14ac:dyDescent="0.25">
      <c r="A55" s="143"/>
      <c r="B55" s="437"/>
      <c r="C55" s="438"/>
      <c r="D55" s="69" t="s">
        <v>233</v>
      </c>
      <c r="E55" s="180"/>
      <c r="F55" s="180"/>
      <c r="G55" s="191"/>
      <c r="H55" s="455"/>
      <c r="I55" s="439"/>
      <c r="J55" s="454"/>
      <c r="K55" s="86"/>
      <c r="L55"/>
    </row>
    <row r="56" spans="1:12" ht="24.75" customHeight="1" x14ac:dyDescent="0.25">
      <c r="A56" s="143"/>
      <c r="B56" s="437"/>
      <c r="C56" s="438"/>
      <c r="D56" s="69" t="s">
        <v>234</v>
      </c>
      <c r="E56" s="180"/>
      <c r="F56" s="180"/>
      <c r="G56" s="191"/>
      <c r="H56" s="455"/>
      <c r="I56" s="439"/>
      <c r="J56" s="454"/>
      <c r="K56" s="86"/>
      <c r="L56"/>
    </row>
    <row r="57" spans="1:12" ht="36.75" customHeight="1" x14ac:dyDescent="0.25">
      <c r="A57" s="143"/>
      <c r="B57" s="437"/>
      <c r="C57" s="438"/>
      <c r="D57" s="69" t="s">
        <v>235</v>
      </c>
      <c r="E57" s="180"/>
      <c r="F57" s="180"/>
      <c r="G57" s="191"/>
      <c r="H57" s="455"/>
      <c r="I57" s="439"/>
      <c r="J57" s="454"/>
      <c r="K57" s="86"/>
      <c r="L57"/>
    </row>
    <row r="58" spans="1:12" ht="44.25" customHeight="1" x14ac:dyDescent="0.25">
      <c r="A58" s="143"/>
      <c r="B58" s="437"/>
      <c r="C58" s="438"/>
      <c r="D58" s="69" t="s">
        <v>236</v>
      </c>
      <c r="E58" s="180"/>
      <c r="F58" s="180"/>
      <c r="G58" s="191"/>
      <c r="H58" s="455"/>
      <c r="I58" s="439"/>
      <c r="J58" s="454"/>
      <c r="K58" s="86"/>
      <c r="L58"/>
    </row>
    <row r="59" spans="1:12" ht="44.25" customHeight="1" x14ac:dyDescent="0.25">
      <c r="A59" s="143"/>
      <c r="B59" s="437"/>
      <c r="C59" s="438"/>
      <c r="D59" s="69" t="s">
        <v>237</v>
      </c>
      <c r="E59" s="180"/>
      <c r="F59" s="180"/>
      <c r="G59" s="191"/>
      <c r="H59" s="455"/>
      <c r="I59" s="439"/>
      <c r="J59" s="454"/>
      <c r="K59" s="86"/>
      <c r="L59"/>
    </row>
    <row r="60" spans="1:12" ht="26.25" customHeight="1" x14ac:dyDescent="0.25">
      <c r="A60" s="143"/>
      <c r="B60" s="437"/>
      <c r="C60" s="438"/>
      <c r="D60" s="69" t="s">
        <v>238</v>
      </c>
      <c r="E60" s="180"/>
      <c r="F60" s="180"/>
      <c r="G60" s="191"/>
      <c r="H60" s="455"/>
      <c r="I60" s="439"/>
      <c r="J60" s="454"/>
      <c r="K60" s="86"/>
      <c r="L60"/>
    </row>
    <row r="61" spans="1:12" ht="24.75" customHeight="1" x14ac:dyDescent="0.25">
      <c r="A61" s="143"/>
      <c r="B61" s="444" t="s">
        <v>195</v>
      </c>
      <c r="C61" s="444"/>
      <c r="D61" s="444"/>
      <c r="E61" s="68">
        <f>SUM(E54:E60)/7*60%</f>
        <v>0</v>
      </c>
      <c r="F61" s="68">
        <f>SUM(F54:F60)/7*20%</f>
        <v>0</v>
      </c>
      <c r="G61" s="68">
        <f>SUM(G54:G60)/7*20%</f>
        <v>0</v>
      </c>
      <c r="H61" s="455"/>
      <c r="I61" s="439"/>
      <c r="J61" s="454"/>
      <c r="K61" s="86"/>
      <c r="L61"/>
    </row>
    <row r="62" spans="1:12" ht="24.75" customHeight="1" x14ac:dyDescent="0.25">
      <c r="A62" s="143"/>
      <c r="B62" s="437">
        <v>9</v>
      </c>
      <c r="C62" s="438" t="s">
        <v>239</v>
      </c>
      <c r="D62" s="69" t="s">
        <v>240</v>
      </c>
      <c r="E62" s="180"/>
      <c r="F62" s="180"/>
      <c r="G62" s="191"/>
      <c r="H62" s="455"/>
      <c r="I62" s="451">
        <f>SUM(E66:G66)</f>
        <v>0</v>
      </c>
      <c r="J62" s="445"/>
      <c r="K62" s="86"/>
      <c r="L62"/>
    </row>
    <row r="63" spans="1:12" ht="24.75" customHeight="1" x14ac:dyDescent="0.25">
      <c r="A63" s="143"/>
      <c r="B63" s="437"/>
      <c r="C63" s="438"/>
      <c r="D63" s="69" t="s">
        <v>241</v>
      </c>
      <c r="E63" s="180"/>
      <c r="F63" s="180"/>
      <c r="G63" s="191"/>
      <c r="H63" s="455"/>
      <c r="I63" s="452"/>
      <c r="J63" s="445"/>
      <c r="K63" s="86"/>
      <c r="L63"/>
    </row>
    <row r="64" spans="1:12" ht="24.75" customHeight="1" x14ac:dyDescent="0.25">
      <c r="A64" s="143"/>
      <c r="B64" s="437"/>
      <c r="C64" s="438"/>
      <c r="D64" s="69" t="s">
        <v>242</v>
      </c>
      <c r="E64" s="180"/>
      <c r="F64" s="180"/>
      <c r="G64" s="191"/>
      <c r="H64" s="455"/>
      <c r="I64" s="452"/>
      <c r="J64" s="445"/>
      <c r="K64" s="86"/>
      <c r="L64"/>
    </row>
    <row r="65" spans="1:13" ht="34.5" customHeight="1" x14ac:dyDescent="0.25">
      <c r="A65" s="143"/>
      <c r="B65" s="437"/>
      <c r="C65" s="438"/>
      <c r="D65" s="67" t="s">
        <v>243</v>
      </c>
      <c r="E65" s="180"/>
      <c r="F65" s="180"/>
      <c r="G65" s="191"/>
      <c r="H65" s="455"/>
      <c r="I65" s="452"/>
      <c r="J65" s="445"/>
      <c r="K65" s="86"/>
      <c r="L65"/>
    </row>
    <row r="66" spans="1:13" ht="24.75" customHeight="1" x14ac:dyDescent="0.25">
      <c r="A66" s="143"/>
      <c r="B66" s="444" t="s">
        <v>195</v>
      </c>
      <c r="C66" s="444"/>
      <c r="D66" s="444"/>
      <c r="E66" s="68">
        <f>SUM(E62:E65)/4*60%</f>
        <v>0</v>
      </c>
      <c r="F66" s="68">
        <f>SUM(F62:F65)/4*20%</f>
        <v>0</v>
      </c>
      <c r="G66" s="68">
        <f>SUM(G62:G65)/4*20%</f>
        <v>0</v>
      </c>
      <c r="H66" s="455"/>
      <c r="I66" s="453"/>
      <c r="J66" s="445"/>
      <c r="K66" s="86"/>
      <c r="L66"/>
    </row>
    <row r="67" spans="1:13" x14ac:dyDescent="0.25">
      <c r="A67" s="143"/>
      <c r="B67" s="444" t="s">
        <v>275</v>
      </c>
      <c r="C67" s="444"/>
      <c r="D67" s="444"/>
      <c r="E67" s="186">
        <f>AVERAGE(E66,E61,E53,E48,E41,E35,E30,E24,E18)</f>
        <v>0</v>
      </c>
      <c r="F67" s="186">
        <f>AVERAGE(F66,F61,F53,F48,F41,F35,F30,F24,F18)</f>
        <v>0</v>
      </c>
      <c r="G67" s="186">
        <f>AVERAGE(G66,G61,G53,G48,G41,G35,G30,G24,G18)</f>
        <v>0</v>
      </c>
      <c r="H67" s="86"/>
      <c r="I67" s="86"/>
      <c r="J67" s="86"/>
      <c r="K67" s="86"/>
      <c r="L67"/>
    </row>
    <row r="68" spans="1:13" ht="15.75" thickBot="1" x14ac:dyDescent="0.3">
      <c r="A68" s="143"/>
      <c r="B68" s="86"/>
      <c r="C68" s="86"/>
      <c r="D68" s="87"/>
      <c r="E68" s="185"/>
      <c r="F68" s="185"/>
      <c r="G68" s="185"/>
      <c r="H68" s="86"/>
      <c r="I68" s="86"/>
      <c r="J68" s="86"/>
      <c r="K68" s="86"/>
      <c r="L68"/>
    </row>
    <row r="69" spans="1:13" ht="18.75" customHeight="1" thickBot="1" x14ac:dyDescent="0.3">
      <c r="A69" s="143"/>
      <c r="B69" s="88"/>
      <c r="C69" s="88"/>
      <c r="D69" s="88"/>
      <c r="E69" s="459" t="s">
        <v>244</v>
      </c>
      <c r="F69" s="460"/>
      <c r="G69" s="461"/>
      <c r="H69" s="71"/>
      <c r="I69" s="72">
        <f>AVERAGE(I14:I66)</f>
        <v>0</v>
      </c>
      <c r="J69" s="73">
        <f>I69/5*100%</f>
        <v>0</v>
      </c>
      <c r="K69" s="86"/>
      <c r="L69"/>
    </row>
    <row r="70" spans="1:13" ht="60" customHeight="1" x14ac:dyDescent="0.25">
      <c r="A70" s="143"/>
      <c r="B70" s="143"/>
      <c r="C70" s="143"/>
      <c r="D70" s="155"/>
      <c r="E70" s="143"/>
      <c r="F70" s="143"/>
      <c r="G70" s="143"/>
      <c r="H70" s="143"/>
      <c r="I70" s="143"/>
      <c r="J70" s="143"/>
      <c r="K70" s="86"/>
      <c r="L70"/>
      <c r="M70"/>
    </row>
    <row r="71" spans="1:13" ht="21.75" customHeight="1" x14ac:dyDescent="0.25">
      <c r="A71" s="143"/>
      <c r="B71" s="143"/>
      <c r="C71" s="181" t="s">
        <v>117</v>
      </c>
      <c r="D71" s="197" t="s">
        <v>295</v>
      </c>
      <c r="E71" s="143"/>
      <c r="F71" s="143"/>
      <c r="G71" s="143"/>
      <c r="H71" s="457" t="s">
        <v>281</v>
      </c>
      <c r="I71" s="457"/>
      <c r="J71" s="202" t="s">
        <v>304</v>
      </c>
      <c r="K71" s="86"/>
      <c r="L71"/>
      <c r="M71"/>
    </row>
    <row r="72" spans="1:13" ht="20.25" customHeight="1" x14ac:dyDescent="0.25">
      <c r="A72" s="143"/>
      <c r="B72" s="143"/>
      <c r="C72" s="181" t="s">
        <v>118</v>
      </c>
      <c r="D72" s="197">
        <v>2018</v>
      </c>
      <c r="E72" s="143"/>
      <c r="F72" s="143"/>
      <c r="G72" s="143"/>
      <c r="H72" s="458" t="s">
        <v>303</v>
      </c>
      <c r="I72" s="458"/>
      <c r="J72" s="201" t="s">
        <v>292</v>
      </c>
      <c r="K72" s="86"/>
      <c r="L72"/>
      <c r="M72"/>
    </row>
    <row r="73" spans="1:13" x14ac:dyDescent="0.25">
      <c r="A73" s="143"/>
      <c r="B73" s="143"/>
      <c r="C73" s="143"/>
      <c r="D73" s="143"/>
      <c r="E73" s="143"/>
      <c r="F73" s="143"/>
      <c r="G73" s="143"/>
      <c r="H73" s="456"/>
      <c r="I73" s="456"/>
      <c r="J73" s="200"/>
      <c r="K73" s="143"/>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2">
    <mergeCell ref="H73:I73"/>
    <mergeCell ref="B67:D67"/>
    <mergeCell ref="H71:I71"/>
    <mergeCell ref="H72:I72"/>
    <mergeCell ref="E69:G69"/>
    <mergeCell ref="I62:I66"/>
    <mergeCell ref="B66:D66"/>
    <mergeCell ref="B42:B47"/>
    <mergeCell ref="C42:C47"/>
    <mergeCell ref="H42:H48"/>
    <mergeCell ref="I42:I48"/>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H31:H35"/>
    <mergeCell ref="I31:I35"/>
    <mergeCell ref="B31:B34"/>
    <mergeCell ref="C31:C34"/>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42:G47 E54:G60 E14:G17 E19:G23 E25:G29 E31:G34 E36:G40 E62:G65">
      <formula1>1</formula1>
      <formula2>5</formula2>
    </dataValidation>
    <dataValidation type="whole" allowBlank="1" showInputMessage="1" showErrorMessage="1" sqref="E49:G52">
      <formula1>1</formula1>
      <formula2>5</formula2>
    </dataValidation>
  </dataValidations>
  <pageMargins left="0.70866141732283472" right="0.70866141732283472" top="0.74803149606299213" bottom="0.74803149606299213" header="0.31496062992125984" footer="0.31496062992125984"/>
  <pageSetup scale="48" orientation="portrait" horizontalDpi="4294967294" verticalDpi="4294967294" r:id="rId1"/>
  <headerFooter>
    <oddHeader xml:space="preserve">&amp;C&amp;16SUBDIRECCION DE LOGÍSTICA
</oddHeader>
    <oddFooter>&amp;LSUBDIRECCION DE LOGÍSTICA
&amp;R&amp;F&amp;T</oddFooter>
  </headerFooter>
  <rowBreaks count="1" manualBreakCount="1">
    <brk id="5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Martha Liliana Sanchez Gallo</cp:lastModifiedBy>
  <cp:revision/>
  <cp:lastPrinted>2018-04-25T21:05:29Z</cp:lastPrinted>
  <dcterms:created xsi:type="dcterms:W3CDTF">2014-03-17T17:12:16Z</dcterms:created>
  <dcterms:modified xsi:type="dcterms:W3CDTF">2018-04-25T21:17:15Z</dcterms:modified>
</cp:coreProperties>
</file>