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ajfernandez\Desktop\AJF BOMBEROS\AJF BOMBEROS 2019\ACUERDOS DE GESTION\Acuerdos Gestión 2019\AG Seguim 1er. Sem 2019\AG recibido areas\"/>
    </mc:Choice>
  </mc:AlternateContent>
  <bookViews>
    <workbookView xWindow="0" yWindow="0" windowWidth="28800" windowHeight="12435" tabRatio="530" firstSheet="1" activeTab="7"/>
  </bookViews>
  <sheets>
    <sheet name="Concertacion " sheetId="1" state="hidden" r:id="rId1"/>
    <sheet name="MANUAL" sheetId="22" r:id="rId2"/>
    <sheet name="Seguimiento 2" sheetId="5" state="hidden" r:id="rId3"/>
    <sheet name="Seguimiento 3" sheetId="6" state="hidden" r:id="rId4"/>
    <sheet name="Seguimiento 4" sheetId="7" state="hidden" r:id="rId5"/>
    <sheet name="Final" sheetId="9" state="hidden" r:id="rId6"/>
    <sheet name="Componente de Gestion Adicional" sheetId="14" state="hidden" r:id="rId7"/>
    <sheet name="ANEXO 1" sheetId="23" r:id="rId8"/>
    <sheet name="ANEXO 2" sheetId="17" r:id="rId9"/>
    <sheet name="ANEXO 3" sheetId="16" r:id="rId10"/>
    <sheet name="Instructivo" sheetId="3" state="hidden" r:id="rId11"/>
  </sheets>
  <definedNames>
    <definedName name="_xlnm.Print_Area" localSheetId="7">'ANEXO 1'!$A$1:$S$35</definedName>
    <definedName name="_xlnm.Print_Area" localSheetId="8">'ANEXO 2'!$A$2:$K$72</definedName>
    <definedName name="_xlnm.Print_Area" localSheetId="9">'ANEXO 3'!$A$1:$I$33</definedName>
    <definedName name="_xlnm.Print_Area" localSheetId="6">'Componente de Gestion Adicional'!$A$1:$O$20</definedName>
    <definedName name="_xlnm.Print_Area" localSheetId="1">MANUAL!$A$1:$U$47</definedName>
    <definedName name="_xlnm.Print_Titles" localSheetId="7">'ANEXO 1'!$4:$7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O17" i="23" l="1"/>
  <c r="H27" i="23" l="1"/>
  <c r="O22" i="23"/>
  <c r="P22" i="23" s="1"/>
  <c r="P17" i="23"/>
  <c r="O14" i="23"/>
  <c r="P14" i="23" s="1"/>
  <c r="O11" i="23"/>
  <c r="P11" i="23" s="1"/>
  <c r="O8" i="23"/>
  <c r="P8" i="23" s="1"/>
  <c r="P27" i="23" l="1"/>
  <c r="P29" i="23" s="1"/>
  <c r="F18" i="17"/>
  <c r="F66" i="17"/>
  <c r="F61" i="17"/>
  <c r="F53" i="17"/>
  <c r="F48" i="17"/>
  <c r="F41" i="17"/>
  <c r="F35" i="17"/>
  <c r="F30" i="17"/>
  <c r="F24" i="17"/>
  <c r="F67" i="17" l="1"/>
  <c r="G66" i="17" l="1"/>
  <c r="G61" i="17"/>
  <c r="G53" i="17"/>
  <c r="G48" i="17"/>
  <c r="G41" i="17"/>
  <c r="G35" i="17"/>
  <c r="G30" i="17"/>
  <c r="G24" i="17"/>
  <c r="E35" i="17"/>
  <c r="E66" i="17"/>
  <c r="E61" i="17"/>
  <c r="E53" i="17"/>
  <c r="E48" i="17"/>
  <c r="E41" i="17"/>
  <c r="E30" i="17"/>
  <c r="E24" i="17"/>
  <c r="G18" i="17"/>
  <c r="E18" i="17"/>
  <c r="I14" i="17" s="1"/>
  <c r="I49" i="17" l="1"/>
  <c r="I42" i="17"/>
  <c r="I25" i="17"/>
  <c r="I36" i="17"/>
  <c r="I31" i="17"/>
  <c r="I19" i="17"/>
  <c r="G67" i="17"/>
  <c r="I54" i="17"/>
  <c r="E67" i="17"/>
  <c r="I62" i="17"/>
  <c r="E17" i="16" l="1"/>
  <c r="I16" i="9"/>
  <c r="H13" i="9"/>
  <c r="K13" i="9"/>
  <c r="K10" i="9"/>
  <c r="H10" i="9"/>
  <c r="H7" i="9"/>
  <c r="L7" i="9" s="1"/>
  <c r="M13" i="9"/>
  <c r="M7" i="9"/>
  <c r="M10" i="9"/>
  <c r="J16" i="9"/>
  <c r="B16" i="9"/>
  <c r="H27" i="5"/>
  <c r="M24" i="7"/>
  <c r="M21" i="7"/>
  <c r="M18" i="7"/>
  <c r="K24" i="7"/>
  <c r="K27" i="7" s="1"/>
  <c r="K21" i="7"/>
  <c r="M24" i="6"/>
  <c r="J24" i="6"/>
  <c r="J24" i="7" s="1"/>
  <c r="J21" i="6"/>
  <c r="J21" i="7" s="1"/>
  <c r="J27" i="7" s="1"/>
  <c r="J18" i="6"/>
  <c r="J18" i="7"/>
  <c r="M18" i="6"/>
  <c r="I18" i="5"/>
  <c r="I18" i="6" s="1"/>
  <c r="H18" i="6"/>
  <c r="M24" i="5"/>
  <c r="M21" i="5"/>
  <c r="M18" i="5"/>
  <c r="M27" i="5" s="1"/>
  <c r="I24" i="5"/>
  <c r="L24" i="5" s="1"/>
  <c r="H24" i="7"/>
  <c r="I21" i="5"/>
  <c r="I21" i="7" s="1"/>
  <c r="H21" i="6"/>
  <c r="B27" i="7"/>
  <c r="H21" i="7"/>
  <c r="H18" i="7"/>
  <c r="D7" i="7"/>
  <c r="D6" i="7"/>
  <c r="D5" i="7"/>
  <c r="D4" i="7"/>
  <c r="B27" i="6"/>
  <c r="H24" i="6"/>
  <c r="I24" i="6"/>
  <c r="D7" i="6"/>
  <c r="D6" i="6"/>
  <c r="D5" i="6"/>
  <c r="D4" i="6"/>
  <c r="B27" i="5"/>
  <c r="D7" i="5"/>
  <c r="D6" i="5"/>
  <c r="D5" i="5"/>
  <c r="D4" i="5"/>
  <c r="B26" i="1"/>
  <c r="H16" i="9"/>
  <c r="I24" i="7" l="1"/>
  <c r="L24" i="7" s="1"/>
  <c r="M27" i="7"/>
  <c r="K16" i="9"/>
  <c r="H27" i="6"/>
  <c r="L10" i="9"/>
  <c r="L16" i="9" s="1"/>
  <c r="L21" i="7"/>
  <c r="I27" i="5"/>
  <c r="M16" i="9"/>
  <c r="L18" i="6"/>
  <c r="L13" i="9"/>
  <c r="H27" i="7"/>
  <c r="J27" i="6"/>
  <c r="L18" i="5"/>
  <c r="L21" i="5"/>
  <c r="I18" i="7"/>
  <c r="I27" i="7" s="1"/>
  <c r="I21" i="6"/>
  <c r="L24" i="6"/>
  <c r="I69" i="17"/>
  <c r="D12" i="16" s="1"/>
  <c r="E12" i="16" s="1"/>
  <c r="D10" i="16"/>
  <c r="E10" i="16" s="1"/>
  <c r="E15" i="16" l="1"/>
  <c r="E20" i="16" s="1"/>
  <c r="I27" i="6"/>
  <c r="L21" i="6"/>
  <c r="L18" i="7"/>
  <c r="L27" i="7" s="1"/>
  <c r="L27" i="5"/>
  <c r="J69" i="17"/>
  <c r="M21" i="6" l="1"/>
  <c r="M27" i="6" s="1"/>
  <c r="L27" i="6"/>
</calcChain>
</file>

<file path=xl/comments1.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5"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text>
        <r>
          <rPr>
            <sz val="12"/>
            <color indexed="81"/>
            <rFont val="Tahoma"/>
            <family val="2"/>
          </rPr>
          <t>Lapso de ejecución del compromiso concertado en el cual deberán adelantarse las acciones necesarias para su cumplimiento.</t>
        </r>
      </text>
    </comment>
    <comment ref="G6"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text>
        <r>
          <rPr>
            <sz val="12"/>
            <color indexed="81"/>
            <rFont val="Tahoma"/>
            <family val="2"/>
          </rPr>
          <t>Resultado final alcanzado, que se obtiene de la sumatoria entre el cumplimiento del primer y segundo semestre de acuerdo con lo concertado.</t>
        </r>
      </text>
    </comment>
    <comment ref="P6" authorId="0" shapeId="0">
      <text>
        <r>
          <rPr>
            <sz val="12"/>
            <color indexed="81"/>
            <rFont val="Tahoma"/>
            <family val="2"/>
          </rPr>
          <t>Porcentaje de cumplimiento de los compromisos gerenciales del año de acuerdo con el peso ponderado que se asignó al compromiso institucional.</t>
        </r>
      </text>
    </comment>
    <comment ref="Q6" authorId="0" shapeId="0">
      <text>
        <r>
          <rPr>
            <sz val="12"/>
            <color indexed="81"/>
            <rFont val="Tahoma"/>
            <family val="2"/>
          </rPr>
          <t xml:space="preserve">Soportes que acompañan la ejecución de los compromisos gerenciales y que pueden encontrarse de forma física y/o virtual. </t>
        </r>
      </text>
    </comment>
    <comment ref="J7" authorId="3" shapeId="0">
      <text>
        <r>
          <rPr>
            <sz val="12"/>
            <color indexed="81"/>
            <rFont val="Tahoma"/>
            <family val="2"/>
          </rPr>
          <t>Porcentaje programado de cumplimiento de cada compromiso gerencial para este periodo.</t>
        </r>
      </text>
    </comment>
    <comment ref="K7"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text>
        <r>
          <rPr>
            <sz val="12"/>
            <color indexed="81"/>
            <rFont val="Tahoma"/>
            <family val="2"/>
          </rPr>
          <t>Se registran los aspectos de mejora para el cumplimiento de los compromisos concertados que se encuentren retrasados conforme a lo programado</t>
        </r>
      </text>
    </comment>
    <comment ref="M7" authorId="3" shapeId="0">
      <text>
        <r>
          <rPr>
            <sz val="12"/>
            <color indexed="81"/>
            <rFont val="Tahoma"/>
            <family val="2"/>
          </rPr>
          <t>Porcentaje programado de cumplimiento de cada compromiso gerencial durante este periodo.</t>
        </r>
      </text>
    </comment>
    <comment ref="N7"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text>
        <r>
          <rPr>
            <sz val="12"/>
            <color indexed="81"/>
            <rFont val="Tahoma"/>
            <family val="2"/>
          </rPr>
          <t>Breve descripción del producto o actividad indicada como evidencia.</t>
        </r>
      </text>
    </comment>
    <comment ref="R7" authorId="0" shapeId="0">
      <text>
        <r>
          <rPr>
            <sz val="12"/>
            <color indexed="81"/>
            <rFont val="Tahoma"/>
            <family val="2"/>
          </rPr>
          <t>Ubicación de la misma ya sea en medios físicos o electrónicos.</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2" authorId="0" shapeId="0">
      <text>
        <r>
          <rPr>
            <b/>
            <sz val="9"/>
            <color indexed="81"/>
            <rFont val="Tahoma"/>
            <family val="2"/>
          </rPr>
          <t>Se deben elegir 5 competencias para ser evaluadas</t>
        </r>
        <r>
          <rPr>
            <sz val="9"/>
            <color indexed="81"/>
            <rFont val="Tahoma"/>
            <family val="2"/>
          </rPr>
          <t xml:space="preserve">
</t>
        </r>
      </text>
    </comment>
    <comment ref="I69" authorId="1" shapeId="0">
      <text>
        <r>
          <rPr>
            <sz val="9"/>
            <color indexed="81"/>
            <rFont val="Tahoma"/>
            <family val="2"/>
          </rPr>
          <t xml:space="preserve">Sumatoria simple de la evaluación (previa conversión según pesos asignados por evaluador) dividido por el numero de competencias evaluadas
</t>
        </r>
      </text>
    </comment>
    <comment ref="J69"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<sst xmlns="http://schemas.openxmlformats.org/spreadsheetml/2006/main" count="614" uniqueCount="331">
  <si>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</si>
  <si>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</si>
  <si>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</si>
  <si>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</si>
  <si>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</si>
  <si>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</si>
  <si>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</si>
  <si>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</si>
  <si>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</si>
  <si>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</si>
  <si>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</si>
  <si>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</si>
  <si>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</si>
  <si>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</si>
  <si>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</si>
  <si>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</si>
  <si>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</si>
  <si>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</si>
  <si>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</si>
  <si>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</si>
  <si>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</si>
  <si>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</si>
  <si>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</si>
  <si>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</si>
  <si>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</si>
  <si>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</si>
  <si>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</si>
  <si>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</si>
  <si>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</si>
  <si>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</si>
  <si>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</si>
  <si>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</si>
  <si>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</si>
  <si>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</si>
  <si>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</si>
  <si>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</si>
  <si>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</si>
  <si>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</si>
  <si>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</si>
  <si>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</si>
  <si>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</si>
  <si>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</si>
  <si>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</si>
  <si>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</si>
  <si>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</si>
  <si>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</si>
  <si>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</si>
  <si>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</si>
  <si>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</si>
  <si>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</si>
  <si>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</si>
  <si>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</si>
  <si>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</si>
  <si>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</si>
  <si>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</si>
  <si>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</si>
  <si>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</si>
  <si>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</si>
  <si>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</si>
  <si>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</si>
  <si>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</si>
  <si>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</si>
  <si>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</si>
  <si>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</si>
  <si>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</si>
  <si>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</si>
  <si>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</si>
  <si>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</si>
  <si>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</si>
  <si>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</si>
  <si>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</si>
  <si>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</si>
  <si>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</si>
  <si>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</si>
  <si>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</si>
  <si>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</si>
  <si>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</si>
  <si>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</si>
  <si>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</si>
  <si>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</si>
  <si>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</si>
  <si>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</si>
  <si>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</si>
  <si>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</si>
  <si>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</si>
  <si>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</si>
  <si>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</si>
  <si>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</si>
  <si>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</si>
  <si>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</si>
  <si>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</si>
  <si>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</si>
  <si>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</si>
  <si>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</si>
  <si>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</si>
  <si>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</si>
  <si>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</si>
  <si>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</si>
  <si>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</si>
  <si>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</si>
  <si>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</si>
  <si>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</si>
  <si>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</si>
  <si>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</si>
  <si>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</si>
  <si>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</si>
  <si>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</si>
  <si>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</si>
  <si>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</si>
  <si>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</si>
  <si>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</si>
  <si>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</si>
  <si>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</si>
  <si>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</si>
  <si>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</si>
  <si>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</si>
  <si>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</si>
  <si>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</si>
  <si>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</si>
  <si>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</si>
  <si>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</si>
  <si>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</si>
  <si>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</si>
  <si>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</si>
  <si>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</si>
  <si>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</si>
  <si>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</si>
  <si>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</si>
  <si>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</si>
  <si>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</si>
  <si>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</si>
  <si>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</si>
  <si>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</si>
  <si>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</si>
  <si>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</si>
  <si>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</si>
  <si>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</si>
  <si>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</si>
  <si>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</si>
  <si>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</si>
  <si>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</si>
  <si>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</si>
  <si>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</si>
  <si>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</si>
  <si>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</si>
  <si>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</si>
  <si>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</si>
  <si>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</si>
  <si>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</si>
  <si>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</si>
  <si>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</si>
  <si>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</si>
  <si>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</si>
  <si>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</si>
  <si>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</si>
  <si>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</si>
  <si>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</si>
  <si>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</si>
  <si>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</si>
  <si>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</si>
  <si>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</si>
  <si>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</si>
  <si>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</si>
  <si>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</si>
  <si>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</si>
  <si>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</si>
  <si>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</si>
  <si>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</si>
  <si>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</si>
  <si>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</si>
  <si>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</si>
  <si>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</si>
  <si>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</si>
  <si>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</si>
  <si>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</si>
  <si>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</si>
  <si>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</si>
  <si>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</si>
  <si>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</si>
  <si>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</si>
  <si>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</si>
  <si>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</si>
  <si>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</si>
  <si>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</si>
  <si>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</si>
  <si>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</si>
  <si>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</si>
  <si>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</si>
  <si>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</si>
  <si>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</si>
  <si>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</si>
  <si>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</si>
  <si>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</si>
  <si>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</si>
  <si>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</si>
  <si>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</si>
  <si>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</si>
  <si>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</si>
  <si>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</si>
  <si>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</si>
  <si>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</si>
  <si>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</si>
  <si>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</si>
  <si>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</si>
  <si>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</si>
  <si>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</si>
  <si>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</si>
  <si>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</si>
  <si>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</si>
  <si>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</si>
  <si>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</si>
  <si>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</si>
  <si>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</si>
  <si>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</si>
  <si>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</si>
  <si>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</si>
  <si>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</si>
  <si>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</si>
  <si>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</si>
  <si>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</si>
  <si>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</si>
  <si>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</si>
  <si>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</si>
  <si>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</si>
  <si>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</si>
  <si>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</si>
  <si>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</si>
  <si>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</si>
  <si>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</si>
  <si>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</si>
  <si>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</si>
  <si>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</si>
  <si>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</si>
  <si>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</si>
  <si>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</si>
  <si>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</si>
  <si>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</si>
  <si>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</si>
  <si>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</si>
  <si>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</si>
  <si>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</si>
  <si>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</si>
  <si>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</si>
  <si>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</si>
  <si>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</si>
  <si>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</si>
  <si>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</si>
  <si>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</si>
  <si>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</si>
  <si>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</si>
  <si>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</si>
  <si>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</si>
  <si>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</si>
  <si>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</si>
  <si>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</si>
  <si>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</si>
  <si>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</si>
  <si>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</si>
  <si>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</si>
  <si>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</si>
  <si>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</si>
  <si>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</si>
  <si>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</si>
  <si>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</si>
  <si>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</si>
  <si>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</si>
  <si>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</si>
  <si>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</si>
  <si>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</si>
  <si>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</si>
  <si>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</si>
  <si>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</si>
  <si>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</si>
  <si>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</si>
  <si>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</si>
  <si>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</si>
  <si>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</si>
  <si>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</si>
  <si>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</si>
  <si>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</si>
  <si>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</si>
  <si>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Gerente Público</t>
  </si>
  <si>
    <t>Director UAECOB</t>
  </si>
  <si>
    <t>PEDRO ANDRÉS MANOSALVA RINCÓN</t>
  </si>
  <si>
    <t>ACUERDO DE GESTIÓN - ANEXO 1: CONCERTACIÓN, SEGUIMIENTO,  RETROALIMENTACIÓN  Y EVALUACIÓN DE COMPROMISOS GERENCIALES</t>
  </si>
  <si>
    <t>Firma del Gerente Público</t>
  </si>
  <si>
    <t>Pedro Andrés Manosalva Rincón</t>
  </si>
  <si>
    <t>Firma del Gerente Público.</t>
  </si>
  <si>
    <t>Concertación para el desempeño sobresaliente (5% adicional. Describir los compromisos gerenciales adicionales)</t>
  </si>
  <si>
    <t>% de ejecución de los recursos de reservas</t>
  </si>
  <si>
    <t>% de ejecución de los pasivos</t>
  </si>
  <si>
    <t>CM. GERARDO ALONSO MARTÍNEZ RIVEROS</t>
  </si>
  <si>
    <t>Subdirector Operativo</t>
  </si>
  <si>
    <t>CM.Gerardo A. Martínez Riveros</t>
  </si>
  <si>
    <t>Superior Jerárquico</t>
  </si>
  <si>
    <t>Firma Superior Jerárquico</t>
  </si>
  <si>
    <t xml:space="preserve">Firma del Superior Jerárquico </t>
  </si>
  <si>
    <t>Ejecutar las metas establecidas en el plan de acción institucional de los procesos liderados por la Subdirección Operativa</t>
  </si>
  <si>
    <t>CTE. GERARDO ALONSO MARTÍNEZ RIVEROS</t>
  </si>
  <si>
    <t>Preparar la respuesta y responder de manera efectiva y segura ante incendios, incidentes con materiales peligrosos y casos que requieran operaaciones de rescate;  asi como en las demas situaciones de emergencia que se presenten en Bogotá Distrito capital, ademas de dar apoyo en los ambitos regional, nacional e internacional.</t>
  </si>
  <si>
    <t>Ejecutar el 100% de los recursos de Inversión asignados a la Subdirección Operativa a fin de dar cumplimiento a las metas establecidas por la Unidad para la vigencia 2019 en el marco del Plan de Desarrollo vigente.</t>
  </si>
  <si>
    <t>01/01/2019 a 31/12/2019</t>
  </si>
  <si>
    <t>Cumplir el 100% del pago de las reservas a noviembre 30 de 2019 a cargo de la Subdirección Opertaiva</t>
  </si>
  <si>
    <t>01/01/2019 a 30/11/2019</t>
  </si>
  <si>
    <t>Depurar el 40% de los pasivos a Noviembre 30 de 2019  a cargo de la Subdirección Opertaiva</t>
  </si>
  <si>
    <t>Marzo 29 de 2019</t>
  </si>
  <si>
    <t>SUBDIRECCIÓN OPERATIVA</t>
  </si>
  <si>
    <r>
      <rPr>
        <b/>
        <sz val="14"/>
        <rFont val="Arial"/>
        <family val="2"/>
      </rPr>
      <t>1.</t>
    </r>
    <r>
      <rPr>
        <sz val="14"/>
        <rFont val="Arial"/>
        <family val="2"/>
      </rPr>
      <t xml:space="preserve">Depurar los pasivos de la Sub.Operativa antes del 30 de noviembre de 2019.
</t>
    </r>
    <r>
      <rPr>
        <b/>
        <sz val="14"/>
        <rFont val="Arial"/>
        <family val="2"/>
      </rPr>
      <t>2.</t>
    </r>
    <r>
      <rPr>
        <sz val="14"/>
        <rFont val="Arial"/>
        <family val="2"/>
      </rPr>
      <t xml:space="preserve">Control y seguimiento junto a la OAJ y Presupuesto para la efectividad de la depuración de pasivos.
</t>
    </r>
    <r>
      <rPr>
        <b/>
        <sz val="14"/>
        <rFont val="Arial"/>
        <family val="2"/>
      </rPr>
      <t xml:space="preserve">
3.</t>
    </r>
    <r>
      <rPr>
        <sz val="14"/>
        <rFont val="Arial"/>
        <family val="2"/>
      </rPr>
      <t>Presentar los informes correspondientes a las areas o entidades respectivas.</t>
    </r>
  </si>
  <si>
    <r>
      <rPr>
        <b/>
        <sz val="14"/>
        <rFont val="Arial"/>
        <family val="2"/>
      </rPr>
      <t>1.</t>
    </r>
    <r>
      <rPr>
        <sz val="14"/>
        <rFont val="Arial"/>
        <family val="2"/>
      </rPr>
      <t xml:space="preserve">Revisión, verificación y programación  de pagos para el cumplimieno total de reservas constituidas, antes del 30 de noviembre de 2019.
</t>
    </r>
    <r>
      <rPr>
        <b/>
        <sz val="14"/>
        <rFont val="Arial"/>
        <family val="2"/>
      </rPr>
      <t>2.</t>
    </r>
    <r>
      <rPr>
        <sz val="14"/>
        <rFont val="Arial"/>
        <family val="2"/>
      </rPr>
      <t xml:space="preserve">Liquidación de las reservas constituidas dando cumplimiento a las clausulas contractuales respectivas.
</t>
    </r>
    <r>
      <rPr>
        <b/>
        <sz val="14"/>
        <rFont val="Arial"/>
        <family val="2"/>
      </rPr>
      <t>3.</t>
    </r>
    <r>
      <rPr>
        <sz val="14"/>
        <rFont val="Arial"/>
        <family val="2"/>
      </rPr>
      <t>Presentar los informes correspondientes a las areas o entidades respectivas.</t>
    </r>
  </si>
  <si>
    <t>% de cumplimientode actividades de lista de verificación</t>
  </si>
  <si>
    <r>
      <rPr>
        <b/>
        <sz val="14"/>
        <rFont val="Arial"/>
        <family val="2"/>
      </rPr>
      <t>1.</t>
    </r>
    <r>
      <rPr>
        <sz val="14"/>
        <rFont val="Arial"/>
        <family val="2"/>
      </rPr>
      <t xml:space="preserve">Planear, ejecutar y verificar todas las  actividades establecidas para el desarrollo del Plan de Accion de la Subdirección.
</t>
    </r>
    <r>
      <rPr>
        <b/>
        <sz val="14"/>
        <rFont val="Arial"/>
        <family val="2"/>
      </rPr>
      <t>2.</t>
    </r>
    <r>
      <rPr>
        <sz val="14"/>
        <rFont val="Arial"/>
        <family val="2"/>
      </rPr>
      <t xml:space="preserve">Establecer  e implementar la herramienta ofimática  de captura de información para el seguimiento y control de los productos del P.A.2019.
</t>
    </r>
    <r>
      <rPr>
        <b/>
        <sz val="14"/>
        <rFont val="Arial"/>
        <family val="2"/>
      </rPr>
      <t>3.</t>
    </r>
    <r>
      <rPr>
        <sz val="14"/>
        <rFont val="Arial"/>
        <family val="2"/>
      </rPr>
      <t xml:space="preserve">Preparar y atender las ordenes operativas para las temporadas climaticas que vive la ciudad y para la atención de eventos especiales y aglomeraciones de público. </t>
    </r>
  </si>
  <si>
    <r>
      <rPr>
        <b/>
        <sz val="14"/>
        <color theme="1"/>
        <rFont val="Arial"/>
        <family val="2"/>
      </rPr>
      <t>1.</t>
    </r>
    <r>
      <rPr>
        <sz val="14"/>
        <color theme="1"/>
        <rFont val="Arial"/>
        <family val="2"/>
      </rPr>
      <t xml:space="preserve">Asignar en la vigencia 2019,   las HEAS adquiridas en la vigencia 201 8, a las Compañías y Estaciones,  para fortalecer la respuesta.
</t>
    </r>
    <r>
      <rPr>
        <b/>
        <sz val="14"/>
        <color theme="1"/>
        <rFont val="Arial"/>
        <family val="2"/>
      </rPr>
      <t>2.</t>
    </r>
    <r>
      <rPr>
        <sz val="14"/>
        <color theme="1"/>
        <rFont val="Arial"/>
        <family val="2"/>
      </rPr>
      <t xml:space="preserve">Ejecutar los procesos precontractuales y contractuales para la adquisición de las lineas de inversión asignadas a la Sub.Operativa.
</t>
    </r>
    <r>
      <rPr>
        <b/>
        <sz val="14"/>
        <color theme="1"/>
        <rFont val="Arial"/>
        <family val="2"/>
      </rPr>
      <t>3.</t>
    </r>
    <r>
      <rPr>
        <sz val="14"/>
        <color theme="1"/>
        <rFont val="Arial"/>
        <family val="2"/>
      </rPr>
      <t xml:space="preserve">Dar cumplimiento a las cláusulas de pago establecidas mediante los contratos de la presente vigencia.
</t>
    </r>
  </si>
  <si>
    <t>Realizar el seguimiento y control a las 17 estaciones.</t>
  </si>
  <si>
    <r>
      <rPr>
        <b/>
        <sz val="14"/>
        <rFont val="Arial"/>
        <family val="2"/>
      </rPr>
      <t>1.</t>
    </r>
    <r>
      <rPr>
        <sz val="14"/>
        <rFont val="Arial"/>
        <family val="2"/>
      </rPr>
      <t xml:space="preserve">Realizar  seguimiento a las evidencias lista de verificación 2019.
</t>
    </r>
    <r>
      <rPr>
        <b/>
        <sz val="14"/>
        <rFont val="Arial"/>
        <family val="2"/>
      </rPr>
      <t>2.</t>
    </r>
    <r>
      <rPr>
        <sz val="14"/>
        <rFont val="Arial"/>
        <family val="2"/>
      </rPr>
      <t xml:space="preserve">Efectuar un informe de acciones de mejora para cada una de las compañías.
</t>
    </r>
    <r>
      <rPr>
        <b/>
        <sz val="14"/>
        <rFont val="Arial"/>
        <family val="2"/>
      </rPr>
      <t xml:space="preserve">
3.</t>
    </r>
    <r>
      <rPr>
        <sz val="14"/>
        <rFont val="Arial"/>
        <family val="2"/>
      </rPr>
      <t>Informe de actualización de procedimientos misionales realizados en la presente vigencia.</t>
    </r>
  </si>
  <si>
    <t xml:space="preserve">https://drive.google.com/open?id=1D2dxueluo4SJPpeDIN5rv8nW8PRSfgcH
</t>
  </si>
  <si>
    <t xml:space="preserve">https://drive.google.com/open?id=1w_9nhuRDPPWGazq9iMioeG4LOllJDoQi
</t>
  </si>
  <si>
    <t xml:space="preserve">https://drive.google.com/open?id=1yAg2SiGZzpuojb10S0Zly5YKSYDxX3ld
</t>
  </si>
  <si>
    <t xml:space="preserve">https://drive.google.com/open?id=12viI8xfkNxtSLIky_Q9hv96l7cLuzR66
</t>
  </si>
  <si>
    <t xml:space="preserve">https://drive.google.com/open?id=1xPgSKU8Qa5imGAKVyuzTSgohpTTzW24I
</t>
  </si>
  <si>
    <t>Matriz de programación de PAC y pago de reservas, corte a junio de 2019.</t>
  </si>
  <si>
    <t xml:space="preserve">Durantel el primer semestre de 2019, se realizó el seguimientos y control a las diecisiete (17) estacione, a través del seguimiento a la "lista de verificación 2019" la cual es una herramienta compartida con todas las estaciones compartida a través de  google drive y en la cual se puede evidenciar el desarrollo de los ejercicios de eficiencia respiratoria (TIPS), apoyo a las capacitaciones de la comunidad; socialización de procedimientos en las estaciones; registro de evaluaciones por sección y el diligenciamientos de los FURD, es importante resaltar que en dicho seguimiento se verifica que este completa y diligenciada en forma total la información correspondiente así como aspectos en los cuales se debe mejorar.
Asi mismo en el primer semestre la Subdirección Operativa, realizó la actualización de un (1)caracterización del procedimiento de Gestión para la Búsqueda y Rescate, actualizado el 26 de junio de 2019, el cual se encuentra publicads en ruta de la calidad. </t>
  </si>
  <si>
    <t>Agosto 05 de 2019</t>
  </si>
  <si>
    <t>Actas de seguimiento de la lista de verificación 2019.
Actualización de Caracterización de procedimientos,  en ruta de calidad.</t>
  </si>
  <si>
    <t>Matriz de ejecución de los productos del Plan de Acción, corte al primer semestre de 2019.</t>
  </si>
  <si>
    <t>El pago de reservas se ha desarrollado teniendo en cuenta la programación del PAC realizada bimensualmente.  De las reservas establecidas por los contratos de prestación y de compraventa correspondientes a la vigencia 2018 constituidas por valor de $5.029.701.650 se ha pagado un 88% correspondientes a $4.445.186.363.</t>
  </si>
  <si>
    <r>
      <t xml:space="preserve">Expedientes contractuales de la vigencia 2019 y 
Asignación de las EHA´S a las Compañias I a V.
</t>
    </r>
    <r>
      <rPr>
        <sz val="14"/>
        <color theme="1"/>
        <rFont val="Arial"/>
        <family val="2"/>
      </rPr>
      <t>NOTA:   Los expedientes contractuales reposan en 
custodia de la OAJ de la entidad.</t>
    </r>
  </si>
  <si>
    <t>% 
Cumplimiento de indicador 2° Semestre</t>
  </si>
  <si>
    <t>La depuración de pasivos mediante la resolución No.349 de 2019, en la cual se liberaron dos contratos por valor de $1.702.582, correspondiente  al 0,46% de los pasivos que se encuentran por depurar; sin embargo, es importante denotar que se encuentra en tramite ante la Oficina de Presupuesto,  la liberación de siete (7) pasivos de los contratos 92, 299, 308, 348, 349, 301 y 300 de 2015.</t>
  </si>
  <si>
    <t>La Subdirección Operativa cuenta con cinco (5) productos establecidos en el Plan de Acción de la vigencia 2019. A corte del  primer semestre, la ejecución principal ha sido en tres (3) productos, los cuales fueron: El curso de Bomberitos Nicolas Quevedo Rizo, en el cual participaron 337 niños; la información estadística en la cual se evidencian todos los servicios de emergencia atendidos así como las ordenes operativas para atender las diferentes eventos y temporadas del primer semestre de 2019; la revisión de hidrantes que se ha venido adelantando en las diecisiete (17) estaciones de la UAECOB. Así mismo, es preciso informar que se ha adelantado la gestión en los restantes productos, los cuales serán culminados en el segundo semestre de la vigencia.</t>
  </si>
  <si>
    <t xml:space="preserve">Durante el primer semestre de 2019, se ejecutaron recursos por valor de $922.108.800 correspondientes al 12% frente a lo programado, lo cual se encuentra representado en los siguientes contratos: 14;66;81;85;92;93;106;107;115;117;128;131;132;135;147;152;182;280;287;291;292;296;300;302;309;324;356.
</t>
  </si>
  <si>
    <t>Resolución No.349-2019 matriz de pasivos, corte al primer semestre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</si>
</sst>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6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sz val="18"/>
      <color indexed="81"/>
      <name val="Tahoma"/>
      <family val="2"/>
    </font>
    <font>
      <b/>
      <sz val="28"/>
      <color theme="1"/>
      <name val="Arial"/>
      <family val="2"/>
    </font>
    <font>
      <b/>
      <sz val="20"/>
      <color theme="1"/>
      <name val="Arial"/>
      <family val="2"/>
    </font>
    <font>
      <sz val="11"/>
      <color theme="5"/>
      <name val="Arial"/>
      <family val="2"/>
    </font>
    <font>
      <sz val="17"/>
      <color theme="1"/>
      <name val="Arial"/>
      <family val="2"/>
    </font>
    <font>
      <b/>
      <sz val="20"/>
      <name val="Arial"/>
      <family val="2"/>
    </font>
    <font>
      <sz val="22"/>
      <color theme="1"/>
      <name val="Arial"/>
      <family val="2"/>
    </font>
    <font>
      <b/>
      <sz val="22"/>
      <color theme="0"/>
      <name val="Arial"/>
      <family val="2"/>
    </font>
    <font>
      <b/>
      <sz val="14"/>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249977111117893"/>
        <bgColor indexed="64"/>
      </patternFill>
    </fill>
    <fill>
      <patternFill patternType="solid">
        <fgColor rgb="FFFFFF0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bottom style="medium">
        <color auto="1"/>
      </bottom>
      <diagonal/>
    </border>
    <border>
      <left style="medium">
        <color auto="1"/>
      </left>
      <right/>
      <top style="thin">
        <color auto="1"/>
      </top>
      <bottom/>
      <diagonal/>
    </border>
  </borders>
  <cellStyleXfs count="12">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cellStyleXfs>
  <cellXfs count="520">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4"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9" borderId="4" xfId="1" applyFont="1" applyFill="1" applyBorder="1" applyAlignment="1" applyProtection="1">
      <alignment horizontal="center" vertical="center" wrapText="1"/>
      <protection locked="0"/>
    </xf>
    <xf numFmtId="1" fontId="31" fillId="4" borderId="39" xfId="0" applyNumberFormat="1" applyFont="1" applyFill="1" applyBorder="1" applyAlignment="1" applyProtection="1">
      <alignment horizontal="center" vertical="center"/>
    </xf>
    <xf numFmtId="9" fontId="31" fillId="4" borderId="39" xfId="0" applyNumberFormat="1" applyFont="1" applyFill="1" applyBorder="1" applyAlignment="1" applyProtection="1">
      <alignment horizontal="center" vertical="center"/>
    </xf>
    <xf numFmtId="9" fontId="31" fillId="4" borderId="39" xfId="1" applyFont="1" applyFill="1" applyBorder="1" applyAlignment="1" applyProtection="1">
      <alignment horizontal="center" vertical="center"/>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0"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4" xfId="0" applyFont="1" applyFill="1" applyBorder="1" applyAlignment="1">
      <alignment horizontal="center" vertical="center" wrapText="1"/>
    </xf>
    <xf numFmtId="0" fontId="45" fillId="10"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5"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2" borderId="17" xfId="0" applyFont="1" applyFill="1" applyBorder="1" applyAlignment="1" applyProtection="1">
      <alignment horizontal="center" vertical="center"/>
      <protection locked="0"/>
    </xf>
    <xf numFmtId="0" fontId="53" fillId="4"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4" fillId="9" borderId="1" xfId="0" applyNumberFormat="1" applyFont="1" applyFill="1" applyBorder="1" applyAlignment="1" applyProtection="1">
      <alignment horizontal="center" vertical="center"/>
    </xf>
    <xf numFmtId="0" fontId="38" fillId="9" borderId="32" xfId="0" applyFont="1" applyFill="1" applyBorder="1" applyAlignment="1">
      <alignment horizontal="center"/>
    </xf>
    <xf numFmtId="9" fontId="53" fillId="14" borderId="1" xfId="0" applyNumberFormat="1" applyFont="1" applyFill="1" applyBorder="1" applyAlignment="1" applyProtection="1">
      <alignment horizontal="center" vertical="center" wrapText="1"/>
      <protection locked="0"/>
    </xf>
    <xf numFmtId="0" fontId="38" fillId="9" borderId="26" xfId="0" applyFont="1" applyFill="1" applyBorder="1" applyAlignment="1">
      <alignment horizontal="center"/>
    </xf>
    <xf numFmtId="0" fontId="11" fillId="9" borderId="1" xfId="0" applyFont="1" applyFill="1" applyBorder="1" applyAlignment="1" applyProtection="1">
      <alignment horizontal="center" vertical="center"/>
    </xf>
    <xf numFmtId="0" fontId="50" fillId="9" borderId="1" xfId="0" applyFont="1" applyFill="1" applyBorder="1" applyAlignment="1" applyProtection="1">
      <alignment horizontal="center"/>
    </xf>
    <xf numFmtId="0" fontId="11" fillId="9" borderId="1" xfId="0" applyFont="1" applyFill="1" applyBorder="1" applyAlignment="1" applyProtection="1"/>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9" fontId="31" fillId="4" borderId="61" xfId="0" applyNumberFormat="1" applyFont="1" applyFill="1" applyBorder="1" applyAlignment="1" applyProtection="1">
      <alignment horizontal="center" vertical="center"/>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9" fontId="32" fillId="0" borderId="6" xfId="1" applyFont="1" applyBorder="1" applyAlignment="1" applyProtection="1">
      <alignment horizontal="center" vertical="center" wrapText="1"/>
      <protection locked="0"/>
    </xf>
    <xf numFmtId="0" fontId="48" fillId="8" borderId="39" xfId="0" applyFont="1" applyFill="1" applyBorder="1" applyAlignment="1" applyProtection="1">
      <alignment horizontal="center" vertical="center" wrapText="1"/>
    </xf>
    <xf numFmtId="0" fontId="37" fillId="12" borderId="41" xfId="0" applyFont="1" applyFill="1" applyBorder="1" applyAlignment="1" applyProtection="1">
      <alignment horizontal="center" vertical="center"/>
    </xf>
    <xf numFmtId="0" fontId="4" fillId="15" borderId="0" xfId="0" applyFont="1" applyFill="1" applyProtection="1">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7" fillId="9" borderId="47" xfId="0" applyFont="1" applyFill="1" applyBorder="1" applyAlignment="1">
      <alignment horizontal="center" vertical="center" wrapText="1"/>
    </xf>
    <xf numFmtId="0" fontId="47" fillId="9" borderId="57"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2" borderId="0" xfId="0" applyFont="1" applyFill="1" applyAlignment="1">
      <alignment horizontal="center" vertical="center"/>
    </xf>
    <xf numFmtId="0" fontId="44" fillId="9" borderId="53"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5" fillId="9" borderId="59"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6" xfId="0" applyFont="1" applyFill="1" applyBorder="1" applyAlignment="1">
      <alignment horizontal="center" vertical="center" wrapText="1"/>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5" xfId="0" applyFont="1" applyFill="1" applyBorder="1" applyAlignment="1">
      <alignment horizontal="left" vertical="center" wrapText="1"/>
    </xf>
    <xf numFmtId="0" fontId="44" fillId="9" borderId="58"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4" fillId="7" borderId="39" xfId="0" applyFont="1" applyFill="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4" xfId="0" applyFont="1" applyFill="1" applyBorder="1" applyAlignment="1">
      <alignment vertical="center" wrapText="1"/>
    </xf>
    <xf numFmtId="0" fontId="19" fillId="7" borderId="1" xfId="0" applyFont="1" applyFill="1" applyBorder="1" applyAlignment="1">
      <alignmen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3" fillId="9" borderId="18" xfId="0" applyFont="1" applyFill="1" applyBorder="1" applyAlignment="1" applyProtection="1">
      <alignment horizontal="center"/>
      <protection locked="0"/>
    </xf>
    <xf numFmtId="0" fontId="52" fillId="9" borderId="40"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60" xfId="0" applyFont="1" applyFill="1" applyBorder="1" applyAlignment="1" applyProtection="1">
      <alignment horizontal="left" vertical="center" wrapText="1"/>
      <protection locked="0"/>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0" fontId="57" fillId="0" borderId="26" xfId="0" applyFont="1" applyBorder="1" applyAlignment="1" applyProtection="1">
      <alignment horizontal="center"/>
      <protection locked="0"/>
    </xf>
    <xf numFmtId="0" fontId="56" fillId="9" borderId="13" xfId="0" applyFont="1" applyFill="1" applyBorder="1" applyAlignment="1" applyProtection="1">
      <alignment horizontal="center" vertical="center"/>
      <protection locked="0"/>
    </xf>
    <xf numFmtId="0" fontId="56" fillId="9" borderId="14" xfId="0" applyFont="1" applyFill="1" applyBorder="1" applyAlignment="1" applyProtection="1">
      <alignment horizontal="center" vertical="center"/>
      <protection locked="0"/>
    </xf>
    <xf numFmtId="0" fontId="56" fillId="9" borderId="15" xfId="0" applyFont="1" applyFill="1" applyBorder="1" applyAlignment="1" applyProtection="1">
      <alignment horizontal="center" vertical="center"/>
      <protection locked="0"/>
    </xf>
    <xf numFmtId="0" fontId="57" fillId="0" borderId="32" xfId="0" applyFont="1" applyBorder="1" applyAlignment="1" applyProtection="1">
      <alignment horizontal="center"/>
      <protection locked="0"/>
    </xf>
    <xf numFmtId="0" fontId="56" fillId="9" borderId="33" xfId="0" applyFont="1" applyFill="1" applyBorder="1" applyAlignment="1" applyProtection="1">
      <alignment horizontal="center" vertical="center"/>
      <protection locked="0"/>
    </xf>
    <xf numFmtId="0" fontId="56" fillId="9" borderId="52" xfId="0" applyFont="1" applyFill="1" applyBorder="1" applyAlignment="1" applyProtection="1">
      <alignment horizontal="center" vertical="center"/>
      <protection locked="0"/>
    </xf>
    <xf numFmtId="0" fontId="56" fillId="9" borderId="34" xfId="0" applyFont="1" applyFill="1" applyBorder="1" applyAlignment="1" applyProtection="1">
      <alignment horizontal="center" vertical="center"/>
      <protection locked="0"/>
    </xf>
    <xf numFmtId="9" fontId="32" fillId="0" borderId="1" xfId="1" applyFont="1" applyBorder="1" applyAlignment="1" applyProtection="1">
      <alignment horizontal="center" vertical="center" wrapText="1"/>
      <protection locked="0"/>
    </xf>
    <xf numFmtId="9" fontId="33" fillId="0" borderId="3" xfId="1" applyFont="1" applyFill="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9" fontId="32" fillId="0" borderId="4" xfId="1" applyNumberFormat="1" applyFont="1" applyBorder="1" applyAlignment="1" applyProtection="1">
      <alignment horizontal="center" vertical="center" wrapText="1"/>
    </xf>
    <xf numFmtId="0" fontId="32" fillId="0" borderId="2"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40" fillId="0" borderId="2" xfId="11" applyBorder="1" applyAlignment="1" applyProtection="1">
      <alignment horizontal="center" vertical="center" wrapText="1"/>
      <protection locked="0"/>
    </xf>
    <xf numFmtId="9" fontId="32" fillId="0" borderId="6" xfId="1" applyFont="1" applyBorder="1" applyAlignment="1" applyProtection="1">
      <alignment horizontal="center" vertical="center" wrapText="1"/>
      <protection locked="0"/>
    </xf>
    <xf numFmtId="0" fontId="39" fillId="9" borderId="2" xfId="0" applyNumberFormat="1" applyFont="1" applyFill="1" applyBorder="1" applyAlignment="1" applyProtection="1">
      <alignment horizontal="justify" vertical="center" wrapText="1"/>
      <protection locked="0"/>
    </xf>
    <xf numFmtId="0" fontId="39" fillId="9" borderId="3" xfId="0" applyNumberFormat="1" applyFont="1" applyFill="1" applyBorder="1" applyAlignment="1" applyProtection="1">
      <alignment horizontal="justify" vertical="center" wrapText="1"/>
      <protection locked="0"/>
    </xf>
    <xf numFmtId="0" fontId="39" fillId="9" borderId="4" xfId="0" applyNumberFormat="1" applyFont="1" applyFill="1" applyBorder="1" applyAlignment="1" applyProtection="1">
      <alignment horizontal="justify" vertical="center" wrapText="1"/>
      <protection locked="0"/>
    </xf>
    <xf numFmtId="9" fontId="32" fillId="0" borderId="12" xfId="1" applyFont="1" applyFill="1" applyBorder="1" applyAlignment="1" applyProtection="1">
      <alignment horizontal="center" vertical="center" wrapText="1"/>
      <protection locked="0"/>
    </xf>
    <xf numFmtId="9" fontId="32" fillId="9" borderId="1" xfId="0" applyNumberFormat="1" applyFont="1" applyFill="1" applyBorder="1" applyAlignment="1" applyProtection="1">
      <alignment horizontal="center" vertical="center" wrapText="1"/>
      <protection locked="0"/>
    </xf>
    <xf numFmtId="0" fontId="32" fillId="9" borderId="1" xfId="0" applyFont="1" applyFill="1" applyBorder="1" applyAlignment="1" applyProtection="1">
      <alignment horizontal="center" vertical="center" wrapText="1"/>
      <protection locked="0"/>
    </xf>
    <xf numFmtId="9" fontId="32" fillId="9" borderId="2" xfId="1" applyFont="1" applyFill="1" applyBorder="1" applyAlignment="1" applyProtection="1">
      <alignment horizontal="center" vertical="center" wrapText="1"/>
      <protection locked="0"/>
    </xf>
    <xf numFmtId="9" fontId="32" fillId="9" borderId="3" xfId="1" applyFont="1" applyFill="1" applyBorder="1" applyAlignment="1" applyProtection="1">
      <alignment horizontal="center" vertical="center" wrapText="1"/>
      <protection locked="0"/>
    </xf>
    <xf numFmtId="9" fontId="32" fillId="9" borderId="4" xfId="1" applyFont="1" applyFill="1" applyBorder="1" applyAlignment="1" applyProtection="1">
      <alignment horizontal="center" vertical="center" wrapText="1"/>
      <protection locked="0"/>
    </xf>
    <xf numFmtId="0" fontId="39" fillId="9" borderId="2" xfId="0" applyFont="1" applyFill="1" applyBorder="1" applyAlignment="1" applyProtection="1">
      <alignment horizontal="center" vertical="center" wrapText="1"/>
      <protection locked="0"/>
    </xf>
    <xf numFmtId="0" fontId="39" fillId="9" borderId="3" xfId="0" applyFont="1" applyFill="1" applyBorder="1" applyAlignment="1" applyProtection="1">
      <alignment horizontal="center" vertical="center" wrapText="1"/>
      <protection locked="0"/>
    </xf>
    <xf numFmtId="0" fontId="39" fillId="9" borderId="4" xfId="0" applyFont="1" applyFill="1" applyBorder="1" applyAlignment="1" applyProtection="1">
      <alignment horizontal="center" vertical="center" wrapText="1"/>
      <protection locked="0"/>
    </xf>
    <xf numFmtId="0" fontId="53" fillId="8" borderId="62" xfId="0" applyFont="1" applyFill="1" applyBorder="1" applyAlignment="1" applyProtection="1">
      <alignment horizontal="center" vertical="center" wrapText="1"/>
      <protection locked="0"/>
    </xf>
    <xf numFmtId="0" fontId="53" fillId="8" borderId="49" xfId="0" applyFont="1" applyFill="1" applyBorder="1" applyAlignment="1" applyProtection="1">
      <alignment horizontal="center" vertical="center" wrapText="1"/>
      <protection locked="0"/>
    </xf>
    <xf numFmtId="0" fontId="53" fillId="8" borderId="59" xfId="0" applyFont="1" applyFill="1" applyBorder="1" applyAlignment="1" applyProtection="1">
      <alignment horizontal="center" vertical="center" wrapText="1"/>
      <protection locked="0"/>
    </xf>
    <xf numFmtId="0" fontId="32" fillId="0" borderId="11" xfId="0" applyFont="1" applyFill="1" applyBorder="1" applyAlignment="1" applyProtection="1">
      <alignment horizontal="left" vertical="center" wrapText="1"/>
      <protection locked="0"/>
    </xf>
    <xf numFmtId="0" fontId="55" fillId="9" borderId="1" xfId="0" applyFont="1" applyFill="1" applyBorder="1" applyAlignment="1" applyProtection="1">
      <alignment horizontal="justify" vertical="center" wrapText="1"/>
      <protection locked="0"/>
    </xf>
    <xf numFmtId="0" fontId="32" fillId="0" borderId="1" xfId="0" applyFont="1" applyFill="1" applyBorder="1" applyAlignment="1" applyProtection="1">
      <alignment horizontal="center" vertical="center" wrapText="1"/>
      <protection locked="0"/>
    </xf>
    <xf numFmtId="14" fontId="32"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2" fontId="32" fillId="9" borderId="2" xfId="1" applyNumberFormat="1" applyFont="1" applyFill="1" applyBorder="1" applyAlignment="1" applyProtection="1">
      <alignment horizontal="center" vertical="center" wrapText="1"/>
      <protection locked="0"/>
    </xf>
    <xf numFmtId="2" fontId="32" fillId="9" borderId="3" xfId="1" applyNumberFormat="1" applyFont="1" applyFill="1" applyBorder="1" applyAlignment="1" applyProtection="1">
      <alignment horizontal="center" vertical="center" wrapText="1"/>
      <protection locked="0"/>
    </xf>
    <xf numFmtId="2" fontId="32" fillId="9" borderId="4" xfId="1" applyNumberFormat="1" applyFont="1" applyFill="1" applyBorder="1" applyAlignment="1" applyProtection="1">
      <alignment horizontal="center" vertical="center" wrapText="1"/>
      <protection locked="0"/>
    </xf>
    <xf numFmtId="0" fontId="38" fillId="9" borderId="2" xfId="0" applyFont="1" applyFill="1" applyBorder="1" applyAlignment="1" applyProtection="1">
      <alignment horizontal="center" vertical="center" wrapText="1"/>
      <protection locked="0"/>
    </xf>
    <xf numFmtId="0" fontId="38" fillId="9" borderId="3" xfId="0" applyFont="1" applyFill="1" applyBorder="1" applyAlignment="1" applyProtection="1">
      <alignment horizontal="center" vertical="center" wrapText="1"/>
      <protection locked="0"/>
    </xf>
    <xf numFmtId="0" fontId="38" fillId="9" borderId="4" xfId="0" applyFont="1" applyFill="1" applyBorder="1" applyAlignment="1" applyProtection="1">
      <alignment horizontal="center" vertical="center" wrapText="1"/>
      <protection locked="0"/>
    </xf>
    <xf numFmtId="0" fontId="40" fillId="0" borderId="1" xfId="11" applyBorder="1" applyAlignment="1" applyProtection="1">
      <alignment horizontal="center" vertical="center" wrapText="1"/>
      <protection locked="0"/>
    </xf>
    <xf numFmtId="0" fontId="55" fillId="0" borderId="1" xfId="0" applyFont="1" applyFill="1" applyBorder="1" applyAlignment="1" applyProtection="1">
      <alignment horizontal="justify" vertical="center" wrapText="1"/>
      <protection locked="0"/>
    </xf>
    <xf numFmtId="9" fontId="33" fillId="0" borderId="1" xfId="1" applyFont="1" applyFill="1" applyBorder="1" applyAlignment="1" applyProtection="1">
      <alignment horizontal="center" vertical="center" wrapText="1"/>
    </xf>
    <xf numFmtId="9" fontId="32" fillId="0" borderId="1" xfId="1" applyNumberFormat="1" applyFont="1" applyBorder="1" applyAlignment="1" applyProtection="1">
      <alignment horizontal="center" vertical="center" wrapText="1"/>
    </xf>
    <xf numFmtId="0" fontId="33" fillId="0" borderId="1" xfId="0" applyFont="1" applyBorder="1" applyAlignment="1" applyProtection="1">
      <alignment horizontal="center" vertical="center" wrapText="1"/>
      <protection locked="0"/>
    </xf>
    <xf numFmtId="0" fontId="32" fillId="0" borderId="11" xfId="0" applyFont="1" applyBorder="1" applyAlignment="1" applyProtection="1">
      <alignment horizontal="left" vertical="center" wrapText="1"/>
      <protection locked="0"/>
    </xf>
    <xf numFmtId="0" fontId="39" fillId="9" borderId="1" xfId="0" applyNumberFormat="1" applyFont="1" applyFill="1" applyBorder="1" applyAlignment="1" applyProtection="1">
      <alignment horizontal="justify" vertical="center" wrapText="1"/>
      <protection locked="0"/>
    </xf>
    <xf numFmtId="0" fontId="39" fillId="9" borderId="1" xfId="0" applyNumberFormat="1" applyFont="1" applyFill="1" applyBorder="1" applyAlignment="1" applyProtection="1">
      <alignment horizontal="justify" vertical="center"/>
      <protection locked="0"/>
    </xf>
    <xf numFmtId="0" fontId="33" fillId="9" borderId="1" xfId="0" applyNumberFormat="1" applyFont="1" applyFill="1" applyBorder="1" applyAlignment="1" applyProtection="1">
      <alignment horizontal="center" vertical="center" wrapText="1"/>
      <protection locked="0"/>
    </xf>
    <xf numFmtId="0" fontId="33" fillId="9" borderId="1" xfId="0" applyNumberFormat="1" applyFont="1" applyFill="1" applyBorder="1" applyAlignment="1" applyProtection="1">
      <alignment horizontal="center" vertical="center"/>
      <protection locked="0"/>
    </xf>
    <xf numFmtId="9" fontId="32" fillId="9" borderId="38" xfId="1" applyFont="1" applyFill="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2" fillId="0" borderId="38" xfId="1" applyNumberFormat="1" applyFont="1" applyBorder="1" applyAlignment="1" applyProtection="1">
      <alignment horizontal="center" vertical="center" wrapText="1"/>
    </xf>
    <xf numFmtId="0" fontId="40" fillId="0" borderId="4" xfId="11" applyBorder="1" applyAlignment="1" applyProtection="1">
      <alignment horizontal="center" vertical="center" wrapText="1"/>
      <protection locked="0"/>
    </xf>
    <xf numFmtId="0" fontId="38" fillId="9" borderId="9" xfId="0" applyNumberFormat="1" applyFont="1" applyFill="1" applyBorder="1" applyAlignment="1" applyProtection="1">
      <alignment horizontal="justify" vertical="center" wrapText="1"/>
      <protection locked="0"/>
    </xf>
    <xf numFmtId="0" fontId="38" fillId="9" borderId="1" xfId="0" applyNumberFormat="1" applyFont="1" applyFill="1" applyBorder="1" applyAlignment="1" applyProtection="1">
      <alignment horizontal="justify" vertical="center"/>
      <protection locked="0"/>
    </xf>
    <xf numFmtId="9" fontId="32" fillId="0" borderId="10" xfId="0" applyNumberFormat="1"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9" fontId="32" fillId="0" borderId="21" xfId="1" applyFont="1" applyBorder="1" applyAlignment="1" applyProtection="1">
      <alignment horizontal="center" vertical="center" wrapText="1"/>
      <protection locked="0"/>
    </xf>
    <xf numFmtId="9" fontId="32" fillId="9" borderId="4" xfId="0" applyNumberFormat="1" applyFont="1" applyFill="1" applyBorder="1" applyAlignment="1" applyProtection="1">
      <alignment horizontal="center" vertical="center" wrapText="1"/>
      <protection locked="0"/>
    </xf>
    <xf numFmtId="9" fontId="32" fillId="9" borderId="38" xfId="0" applyNumberFormat="1" applyFont="1" applyFill="1" applyBorder="1" applyAlignment="1" applyProtection="1">
      <alignment horizontal="center" vertical="center" wrapText="1"/>
      <protection locked="0"/>
    </xf>
    <xf numFmtId="0" fontId="32" fillId="9" borderId="3" xfId="0" applyFont="1" applyFill="1" applyBorder="1" applyAlignment="1" applyProtection="1">
      <alignment horizontal="center" vertical="center" wrapText="1"/>
      <protection locked="0"/>
    </xf>
    <xf numFmtId="0" fontId="38" fillId="9" borderId="38" xfId="0" applyFont="1" applyFill="1" applyBorder="1" applyAlignment="1" applyProtection="1">
      <alignment horizontal="center" vertical="center" wrapText="1"/>
      <protection locked="0"/>
    </xf>
    <xf numFmtId="0" fontId="53" fillId="8" borderId="35" xfId="0" applyFont="1" applyFill="1" applyBorder="1" applyAlignment="1" applyProtection="1">
      <alignment horizontal="center" vertical="center" wrapText="1"/>
      <protection locked="0"/>
    </xf>
    <xf numFmtId="0" fontId="32" fillId="0" borderId="8" xfId="0" applyFont="1" applyBorder="1" applyAlignment="1" applyProtection="1">
      <alignment horizontal="left" vertical="center" wrapText="1"/>
      <protection locked="0"/>
    </xf>
    <xf numFmtId="0" fontId="55" fillId="0" borderId="9" xfId="0" applyFont="1" applyBorder="1" applyAlignment="1" applyProtection="1">
      <alignment horizontal="justify" vertical="center" wrapText="1"/>
      <protection locked="0"/>
    </xf>
    <xf numFmtId="0" fontId="55" fillId="0" borderId="1" xfId="0" applyFont="1" applyBorder="1" applyAlignment="1" applyProtection="1">
      <alignment horizontal="justify" vertical="center" wrapText="1"/>
      <protection locked="0"/>
    </xf>
    <xf numFmtId="0" fontId="32" fillId="0" borderId="9" xfId="0" applyFont="1" applyBorder="1" applyAlignment="1" applyProtection="1">
      <alignment horizontal="center" vertical="center" wrapText="1"/>
      <protection locked="0"/>
    </xf>
    <xf numFmtId="0" fontId="32" fillId="9" borderId="9" xfId="0" applyNumberFormat="1" applyFont="1" applyFill="1" applyBorder="1" applyAlignment="1" applyProtection="1">
      <alignment horizontal="center" vertical="center" wrapText="1"/>
      <protection locked="0"/>
    </xf>
    <xf numFmtId="0" fontId="32" fillId="9" borderId="1" xfId="0" applyNumberFormat="1" applyFont="1" applyFill="1" applyBorder="1" applyAlignment="1" applyProtection="1">
      <alignment horizontal="center" vertical="center"/>
      <protection locked="0"/>
    </xf>
    <xf numFmtId="0" fontId="53" fillId="8" borderId="39" xfId="0" applyFont="1" applyFill="1" applyBorder="1" applyAlignment="1" applyProtection="1">
      <alignment horizontal="center" vertical="center"/>
    </xf>
    <xf numFmtId="0" fontId="48" fillId="8" borderId="47" xfId="0" applyFont="1" applyFill="1" applyBorder="1" applyAlignment="1" applyProtection="1">
      <alignment horizontal="center" vertical="center" wrapText="1"/>
    </xf>
    <xf numFmtId="0" fontId="48" fillId="8" borderId="57" xfId="0" applyFont="1" applyFill="1" applyBorder="1" applyAlignment="1" applyProtection="1">
      <alignment horizontal="center" vertical="center" wrapText="1"/>
    </xf>
    <xf numFmtId="0" fontId="48" fillId="8" borderId="39" xfId="0" applyFont="1" applyFill="1" applyBorder="1" applyAlignment="1" applyProtection="1">
      <alignment horizontal="center" vertical="center" wrapText="1"/>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58" fillId="11" borderId="17" xfId="0" applyFont="1" applyFill="1" applyBorder="1" applyAlignment="1" applyProtection="1">
      <alignment horizontal="center" vertical="center"/>
    </xf>
    <xf numFmtId="0" fontId="58" fillId="11" borderId="18" xfId="0" applyFont="1" applyFill="1" applyBorder="1" applyAlignment="1" applyProtection="1">
      <alignment horizontal="center" vertical="center"/>
    </xf>
    <xf numFmtId="0" fontId="58" fillId="11" borderId="19" xfId="0" applyFont="1" applyFill="1" applyBorder="1" applyAlignment="1" applyProtection="1">
      <alignment horizontal="center" vertical="center"/>
    </xf>
    <xf numFmtId="0" fontId="37" fillId="12" borderId="45" xfId="0" applyFont="1" applyFill="1" applyBorder="1" applyAlignment="1" applyProtection="1">
      <alignment horizontal="center" vertical="center"/>
    </xf>
    <xf numFmtId="0" fontId="37" fillId="12" borderId="41" xfId="0" applyFont="1" applyFill="1" applyBorder="1" applyAlignment="1" applyProtection="1">
      <alignment horizontal="center" vertical="center"/>
    </xf>
    <xf numFmtId="0" fontId="37" fillId="12" borderId="43" xfId="0" applyFont="1" applyFill="1" applyBorder="1" applyAlignment="1" applyProtection="1">
      <alignment horizontal="center" vertical="center"/>
    </xf>
    <xf numFmtId="0" fontId="13" fillId="12" borderId="41" xfId="0" applyFont="1" applyFill="1" applyBorder="1" applyAlignment="1" applyProtection="1">
      <alignment horizontal="center" vertical="center"/>
    </xf>
    <xf numFmtId="0" fontId="13" fillId="12" borderId="43" xfId="0" applyFont="1" applyFill="1" applyBorder="1" applyAlignment="1" applyProtection="1">
      <alignment horizontal="center" vertical="center"/>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9"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2" fontId="48" fillId="8" borderId="39" xfId="0" applyNumberFormat="1" applyFont="1" applyFill="1" applyBorder="1" applyAlignment="1" applyProtection="1">
      <alignment horizontal="center" vertical="center" wrapText="1"/>
    </xf>
    <xf numFmtId="0" fontId="22" fillId="6" borderId="1" xfId="0" applyFont="1" applyFill="1" applyBorder="1" applyAlignment="1" applyProtection="1">
      <alignment horizontal="center" vertical="center" wrapText="1"/>
    </xf>
    <xf numFmtId="0" fontId="11" fillId="9" borderId="1" xfId="0" applyFont="1" applyFill="1" applyBorder="1" applyAlignment="1" applyProtection="1">
      <alignment horizontal="center"/>
    </xf>
    <xf numFmtId="0" fontId="50" fillId="9" borderId="1" xfId="0" applyFont="1" applyFill="1" applyBorder="1" applyAlignment="1" applyProtection="1">
      <alignment horizont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164" fontId="11" fillId="0" borderId="4" xfId="0" applyNumberFormat="1" applyFont="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15" fillId="0" borderId="1" xfId="0" applyFont="1" applyBorder="1" applyAlignment="1" applyProtection="1">
      <alignment horizontal="center" vertical="center"/>
    </xf>
    <xf numFmtId="0" fontId="15" fillId="9" borderId="1" xfId="0" applyFont="1" applyFill="1" applyBorder="1" applyAlignment="1" applyProtection="1">
      <alignment horizontal="center" vertical="center"/>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15" fillId="0" borderId="1" xfId="0" applyFont="1" applyBorder="1" applyAlignment="1" applyProtection="1">
      <alignment horizontal="center"/>
    </xf>
    <xf numFmtId="0" fontId="11" fillId="0" borderId="1"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5" fillId="0" borderId="0" xfId="0" applyFont="1" applyBorder="1" applyAlignment="1" applyProtection="1">
      <alignment horizontal="left"/>
    </xf>
    <xf numFmtId="0" fontId="37" fillId="11" borderId="17" xfId="0" applyFont="1" applyFill="1" applyBorder="1" applyAlignment="1" applyProtection="1">
      <alignment horizontal="center" vertical="center" wrapText="1"/>
    </xf>
    <xf numFmtId="0" fontId="37" fillId="11" borderId="18" xfId="0" applyFont="1" applyFill="1" applyBorder="1" applyAlignment="1" applyProtection="1">
      <alignment horizontal="center" vertical="center" wrapText="1"/>
    </xf>
    <xf numFmtId="0" fontId="37" fillId="11" borderId="19" xfId="0" applyFont="1" applyFill="1" applyBorder="1" applyAlignment="1" applyProtection="1">
      <alignment horizontal="center" vertical="center" wrapText="1"/>
    </xf>
    <xf numFmtId="0" fontId="26" fillId="12" borderId="17" xfId="0" applyFont="1" applyFill="1" applyBorder="1" applyAlignment="1" applyProtection="1">
      <alignment horizontal="center" vertical="top" wrapText="1"/>
    </xf>
    <xf numFmtId="0" fontId="26" fillId="12" borderId="18" xfId="0" applyFont="1" applyFill="1" applyBorder="1" applyAlignment="1" applyProtection="1">
      <alignment horizontal="center" vertical="top" wrapText="1"/>
    </xf>
    <xf numFmtId="0" fontId="26" fillId="12"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7" fillId="11" borderId="17" xfId="0" applyFont="1" applyFill="1" applyBorder="1" applyAlignment="1">
      <alignment horizontal="center" vertical="center"/>
    </xf>
    <xf numFmtId="0" fontId="17" fillId="11" borderId="18" xfId="0" applyFont="1" applyFill="1" applyBorder="1" applyAlignment="1">
      <alignment horizontal="center" vertical="center"/>
    </xf>
    <xf numFmtId="0" fontId="17" fillId="11"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0" fontId="38" fillId="9" borderId="1" xfId="0" applyFont="1" applyFill="1" applyBorder="1" applyAlignment="1">
      <alignment horizontal="left" vertical="center" wrapText="1"/>
    </xf>
    <xf numFmtId="9" fontId="38" fillId="4" borderId="1" xfId="1" applyFont="1" applyFill="1" applyBorder="1" applyAlignment="1">
      <alignment horizontal="center" vertical="center"/>
    </xf>
    <xf numFmtId="0" fontId="26" fillId="12" borderId="17" xfId="0" applyFont="1" applyFill="1" applyBorder="1" applyAlignment="1" applyProtection="1">
      <alignment horizontal="center" vertical="center"/>
      <protection locked="0"/>
    </xf>
    <xf numFmtId="0" fontId="26" fillId="12" borderId="18" xfId="0" applyFont="1" applyFill="1" applyBorder="1" applyAlignment="1" applyProtection="1">
      <alignment horizontal="center" vertical="center"/>
      <protection locked="0"/>
    </xf>
    <xf numFmtId="0" fontId="26" fillId="12" borderId="19"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28" fillId="9" borderId="20" xfId="0" applyFont="1" applyFill="1" applyBorder="1" applyAlignment="1" applyProtection="1">
      <alignment horizontal="center" vertical="center"/>
      <protection locked="0"/>
    </xf>
    <xf numFmtId="0" fontId="28" fillId="9" borderId="0" xfId="0" applyFont="1" applyFill="1" applyBorder="1" applyAlignment="1" applyProtection="1">
      <alignment horizontal="center" vertical="center"/>
      <protection locked="0"/>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drive.google.com/open?id=1w_9nhuRDPPWGazq9iMioeG4LOllJDoQi" TargetMode="External"/><Relationship Id="rId7" Type="http://schemas.openxmlformats.org/officeDocument/2006/relationships/vmlDrawing" Target="../drawings/vmlDrawing6.vml"/><Relationship Id="rId2" Type="http://schemas.openxmlformats.org/officeDocument/2006/relationships/hyperlink" Target="https://drive.google.com/open?id=1D2dxueluo4SJPpeDIN5rv8nW8PRSfgcH" TargetMode="External"/><Relationship Id="rId1" Type="http://schemas.openxmlformats.org/officeDocument/2006/relationships/hyperlink" Target="https://drive.google.com/open?id=1xPgSKU8Qa5imGAKVyuzTSgohpTTzW24I" TargetMode="External"/><Relationship Id="rId6" Type="http://schemas.openxmlformats.org/officeDocument/2006/relationships/printerSettings" Target="../printerSettings/printerSettings3.bin"/><Relationship Id="rId5" Type="http://schemas.openxmlformats.org/officeDocument/2006/relationships/hyperlink" Target="https://drive.google.com/open?id=12viI8xfkNxtSLIky_Q9hv96l7cLuzR66" TargetMode="External"/><Relationship Id="rId4" Type="http://schemas.openxmlformats.org/officeDocument/2006/relationships/hyperlink" Target="https://drive.google.com/open?id=1yAg2SiGZzpuojb10S0Zly5YKSYDxX3ld"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31" t="s">
        <v>0</v>
      </c>
      <c r="C2" s="231"/>
      <c r="D2" s="231"/>
      <c r="E2" s="231"/>
      <c r="F2" s="231"/>
      <c r="G2" s="231"/>
      <c r="H2" s="231"/>
      <c r="I2" s="231"/>
    </row>
    <row r="3" spans="1:9" x14ac:dyDescent="0.25">
      <c r="B3" s="241" t="s">
        <v>1</v>
      </c>
      <c r="C3" s="241"/>
      <c r="D3" s="241"/>
      <c r="E3" s="241"/>
      <c r="F3" s="241"/>
      <c r="G3" s="241"/>
      <c r="H3" s="241"/>
      <c r="I3" s="241"/>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5" t="s">
        <v>11</v>
      </c>
      <c r="D9" s="5" t="s">
        <v>12</v>
      </c>
      <c r="E9" s="20"/>
      <c r="F9" s="7"/>
      <c r="I9" s="8"/>
    </row>
    <row r="10" spans="1:9" x14ac:dyDescent="0.25">
      <c r="C10" s="235"/>
      <c r="D10" s="5" t="s">
        <v>13</v>
      </c>
      <c r="E10" s="20"/>
    </row>
    <row r="12" spans="1:9" x14ac:dyDescent="0.25">
      <c r="A12" s="236" t="s">
        <v>14</v>
      </c>
      <c r="B12" s="237"/>
      <c r="C12" s="237"/>
      <c r="D12" s="237"/>
      <c r="E12" s="237"/>
      <c r="F12" s="237"/>
      <c r="G12" s="237"/>
      <c r="H12" s="237"/>
      <c r="I12" s="238"/>
    </row>
    <row r="13" spans="1:9" x14ac:dyDescent="0.25">
      <c r="A13" s="236" t="s">
        <v>15</v>
      </c>
      <c r="B13" s="237"/>
      <c r="C13" s="237"/>
      <c r="D13" s="237"/>
      <c r="E13" s="237"/>
      <c r="F13" s="237"/>
      <c r="G13" s="237"/>
      <c r="H13" s="237"/>
      <c r="I13" s="238"/>
    </row>
    <row r="14" spans="1:9" x14ac:dyDescent="0.25">
      <c r="A14" s="242"/>
      <c r="B14" s="243"/>
      <c r="C14" s="243"/>
      <c r="D14" s="243"/>
      <c r="E14" s="243"/>
      <c r="F14" s="243"/>
      <c r="G14" s="244"/>
      <c r="H14" s="233" t="s">
        <v>16</v>
      </c>
      <c r="I14" s="234"/>
    </row>
    <row r="15" spans="1:9" ht="28.5" x14ac:dyDescent="0.25">
      <c r="A15" s="173" t="s">
        <v>17</v>
      </c>
      <c r="B15" s="22" t="s">
        <v>18</v>
      </c>
      <c r="C15" s="35" t="s">
        <v>19</v>
      </c>
      <c r="D15" s="22" t="s">
        <v>20</v>
      </c>
      <c r="E15" s="173" t="s">
        <v>21</v>
      </c>
      <c r="F15" s="173" t="s">
        <v>22</v>
      </c>
      <c r="G15" s="49" t="s">
        <v>23</v>
      </c>
      <c r="H15" s="173" t="s">
        <v>24</v>
      </c>
      <c r="I15" s="173" t="s">
        <v>25</v>
      </c>
    </row>
    <row r="16" spans="1:9" ht="30" x14ac:dyDescent="0.25">
      <c r="A16" s="239" t="s">
        <v>26</v>
      </c>
      <c r="B16" s="240">
        <v>0.3</v>
      </c>
      <c r="C16" s="232" t="s">
        <v>27</v>
      </c>
      <c r="D16" s="10" t="s">
        <v>28</v>
      </c>
      <c r="E16" s="218">
        <v>4</v>
      </c>
      <c r="F16" s="218" t="s">
        <v>29</v>
      </c>
      <c r="G16" s="232" t="s">
        <v>30</v>
      </c>
      <c r="H16" s="218"/>
      <c r="I16" s="221"/>
    </row>
    <row r="17" spans="1:9" ht="56.25" customHeight="1" x14ac:dyDescent="0.25">
      <c r="A17" s="239"/>
      <c r="B17" s="239"/>
      <c r="C17" s="232"/>
      <c r="D17" s="11" t="s">
        <v>31</v>
      </c>
      <c r="E17" s="219"/>
      <c r="F17" s="219"/>
      <c r="G17" s="232"/>
      <c r="H17" s="219"/>
      <c r="I17" s="221"/>
    </row>
    <row r="18" spans="1:9" ht="25.5" customHeight="1" x14ac:dyDescent="0.25">
      <c r="A18" s="239"/>
      <c r="B18" s="239"/>
      <c r="C18" s="232"/>
      <c r="D18" s="11" t="s">
        <v>32</v>
      </c>
      <c r="E18" s="219"/>
      <c r="F18" s="219"/>
      <c r="G18" s="232"/>
      <c r="H18" s="219"/>
      <c r="I18" s="221"/>
    </row>
    <row r="19" spans="1:9" ht="49.5" customHeight="1" x14ac:dyDescent="0.25">
      <c r="A19" s="239"/>
      <c r="B19" s="239"/>
      <c r="C19" s="232"/>
      <c r="D19" s="11" t="s">
        <v>33</v>
      </c>
      <c r="E19" s="220"/>
      <c r="F19" s="220"/>
      <c r="G19" s="232"/>
      <c r="H19" s="220"/>
      <c r="I19" s="221"/>
    </row>
    <row r="20" spans="1:9" ht="82.5" customHeight="1" x14ac:dyDescent="0.25">
      <c r="A20" s="228" t="s">
        <v>34</v>
      </c>
      <c r="B20" s="225">
        <v>0.3</v>
      </c>
      <c r="C20" s="218" t="s">
        <v>35</v>
      </c>
      <c r="D20" s="11" t="s">
        <v>36</v>
      </c>
      <c r="E20" s="218">
        <v>20</v>
      </c>
      <c r="F20" s="218" t="s">
        <v>37</v>
      </c>
      <c r="G20" s="172" t="s">
        <v>38</v>
      </c>
      <c r="H20" s="218"/>
      <c r="I20" s="222"/>
    </row>
    <row r="21" spans="1:9" ht="68.25" customHeight="1" x14ac:dyDescent="0.25">
      <c r="A21" s="229"/>
      <c r="B21" s="226"/>
      <c r="C21" s="219"/>
      <c r="D21" s="11" t="s">
        <v>39</v>
      </c>
      <c r="E21" s="219"/>
      <c r="F21" s="219"/>
      <c r="G21" s="172" t="s">
        <v>40</v>
      </c>
      <c r="H21" s="219"/>
      <c r="I21" s="223"/>
    </row>
    <row r="22" spans="1:9" ht="66" customHeight="1" x14ac:dyDescent="0.25">
      <c r="A22" s="230"/>
      <c r="B22" s="227"/>
      <c r="C22" s="220"/>
      <c r="D22" s="11" t="s">
        <v>41</v>
      </c>
      <c r="E22" s="220"/>
      <c r="F22" s="220"/>
      <c r="G22" s="172" t="s">
        <v>42</v>
      </c>
      <c r="H22" s="220"/>
      <c r="I22" s="224"/>
    </row>
    <row r="23" spans="1:9" ht="97.5" customHeight="1" x14ac:dyDescent="0.25">
      <c r="A23" s="228" t="s">
        <v>43</v>
      </c>
      <c r="B23" s="225">
        <v>0.4</v>
      </c>
      <c r="C23" s="218" t="s">
        <v>44</v>
      </c>
      <c r="D23" s="11" t="s">
        <v>45</v>
      </c>
      <c r="E23" s="218">
        <v>15</v>
      </c>
      <c r="F23" s="218" t="s">
        <v>29</v>
      </c>
      <c r="G23" s="218" t="s">
        <v>42</v>
      </c>
      <c r="H23" s="218"/>
      <c r="I23" s="222"/>
    </row>
    <row r="24" spans="1:9" ht="55.5" customHeight="1" x14ac:dyDescent="0.25">
      <c r="A24" s="229"/>
      <c r="B24" s="226"/>
      <c r="C24" s="219"/>
      <c r="D24" s="11" t="s">
        <v>46</v>
      </c>
      <c r="E24" s="219"/>
      <c r="F24" s="219"/>
      <c r="G24" s="219"/>
      <c r="H24" s="219"/>
      <c r="I24" s="223"/>
    </row>
    <row r="25" spans="1:9" ht="55.5" customHeight="1" x14ac:dyDescent="0.25">
      <c r="A25" s="230"/>
      <c r="B25" s="227"/>
      <c r="C25" s="220"/>
      <c r="D25" s="11" t="s">
        <v>47</v>
      </c>
      <c r="E25" s="220"/>
      <c r="F25" s="220"/>
      <c r="G25" s="220"/>
      <c r="H25" s="220"/>
      <c r="I25" s="224"/>
    </row>
    <row r="26" spans="1:9" x14ac:dyDescent="0.25">
      <c r="A26" s="173" t="s">
        <v>48</v>
      </c>
      <c r="B26" s="12">
        <f>SUM(B16:B25)</f>
        <v>1</v>
      </c>
      <c r="C26" s="5"/>
      <c r="D26" s="5"/>
      <c r="E26" s="5"/>
      <c r="F26" s="11"/>
      <c r="G26" s="5"/>
      <c r="H26" s="5"/>
      <c r="I26" s="5"/>
    </row>
    <row r="27" spans="1:9" ht="4.5" customHeight="1" thickBot="1" x14ac:dyDescent="0.3">
      <c r="A27" s="13"/>
    </row>
    <row r="28" spans="1:9" ht="27" customHeight="1" x14ac:dyDescent="0.25">
      <c r="A28" s="13"/>
      <c r="C28" s="213"/>
      <c r="D28" s="214"/>
      <c r="E28" s="178"/>
      <c r="F28" s="216"/>
      <c r="G28" s="217"/>
      <c r="H28" s="24"/>
    </row>
    <row r="29" spans="1:9" ht="15.75" thickBot="1" x14ac:dyDescent="0.3">
      <c r="A29" s="13"/>
      <c r="C29" s="211" t="s">
        <v>49</v>
      </c>
      <c r="D29" s="212"/>
      <c r="E29" s="177"/>
      <c r="F29" s="212" t="s">
        <v>50</v>
      </c>
      <c r="G29" s="215"/>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6" zoomScaleNormal="100" zoomScaleSheetLayoutView="70" workbookViewId="0">
      <selection activeCell="E26" sqref="E26"/>
    </sheetView>
  </sheetViews>
  <sheetFormatPr baseColWidth="10" defaultColWidth="11.42578125" defaultRowHeight="18" x14ac:dyDescent="0.25"/>
  <cols>
    <col min="1" max="1" width="5.28515625" style="93" customWidth="1"/>
    <col min="2" max="2" width="4.7109375" style="93" customWidth="1"/>
    <col min="3" max="3" width="57.28515625" style="93" customWidth="1"/>
    <col min="4" max="4" width="59.28515625" style="93" customWidth="1"/>
    <col min="5" max="5" width="37.42578125" style="93" customWidth="1"/>
    <col min="6" max="6" width="40.85546875" style="93" customWidth="1"/>
    <col min="7" max="7" width="37.85546875" style="93" customWidth="1"/>
    <col min="8" max="8" width="7" style="93" customWidth="1"/>
    <col min="9" max="9" width="8.28515625" style="93" customWidth="1"/>
    <col min="10" max="10" width="24.7109375" style="93" bestFit="1" customWidth="1"/>
    <col min="11" max="16384" width="11.42578125" style="93"/>
  </cols>
  <sheetData>
    <row r="1" spans="1:9" ht="18.75" thickBot="1" x14ac:dyDescent="0.3">
      <c r="A1" s="111"/>
      <c r="B1" s="111"/>
      <c r="C1" s="111"/>
      <c r="D1" s="111"/>
      <c r="E1" s="111"/>
      <c r="F1" s="111"/>
      <c r="G1" s="111"/>
      <c r="H1" s="111"/>
      <c r="I1" s="111"/>
    </row>
    <row r="2" spans="1:9" ht="36.75" customHeight="1" thickBot="1" x14ac:dyDescent="0.3">
      <c r="A2" s="111"/>
      <c r="B2" s="492" t="s">
        <v>246</v>
      </c>
      <c r="C2" s="493"/>
      <c r="D2" s="493"/>
      <c r="E2" s="493"/>
      <c r="F2" s="493"/>
      <c r="G2" s="493"/>
      <c r="H2" s="494"/>
      <c r="I2" s="111"/>
    </row>
    <row r="3" spans="1:9" x14ac:dyDescent="0.25">
      <c r="A3" s="111"/>
      <c r="B3" s="94"/>
      <c r="C3" s="95" t="s">
        <v>247</v>
      </c>
      <c r="D3" s="495" t="s">
        <v>291</v>
      </c>
      <c r="E3" s="495"/>
      <c r="F3" s="495"/>
      <c r="G3" s="495"/>
      <c r="H3" s="96"/>
      <c r="I3" s="111"/>
    </row>
    <row r="4" spans="1:9" x14ac:dyDescent="0.25">
      <c r="A4" s="111"/>
      <c r="B4" s="94"/>
      <c r="C4" s="95" t="s">
        <v>248</v>
      </c>
      <c r="D4" s="496" t="s">
        <v>306</v>
      </c>
      <c r="E4" s="496"/>
      <c r="F4" s="496"/>
      <c r="G4" s="496"/>
      <c r="H4" s="96"/>
      <c r="I4" s="111"/>
    </row>
    <row r="5" spans="1:9" x14ac:dyDescent="0.25">
      <c r="A5" s="111"/>
      <c r="B5" s="94"/>
      <c r="C5" s="95" t="s">
        <v>249</v>
      </c>
      <c r="D5" s="496" t="s">
        <v>305</v>
      </c>
      <c r="E5" s="496"/>
      <c r="F5" s="496"/>
      <c r="G5" s="496"/>
      <c r="H5" s="96"/>
      <c r="I5" s="111"/>
    </row>
    <row r="6" spans="1:9" ht="18.75" thickBot="1" x14ac:dyDescent="0.3">
      <c r="A6" s="111"/>
      <c r="B6" s="94"/>
      <c r="C6" s="95"/>
      <c r="D6" s="189"/>
      <c r="E6" s="189"/>
      <c r="F6" s="189"/>
      <c r="G6" s="189"/>
      <c r="H6" s="96"/>
      <c r="I6" s="111"/>
    </row>
    <row r="7" spans="1:9" ht="36" customHeight="1" thickBot="1" x14ac:dyDescent="0.3">
      <c r="A7" s="111"/>
      <c r="B7" s="499" t="s">
        <v>250</v>
      </c>
      <c r="C7" s="500"/>
      <c r="D7" s="500"/>
      <c r="E7" s="500"/>
      <c r="F7" s="500"/>
      <c r="G7" s="500"/>
      <c r="H7" s="501"/>
      <c r="I7" s="111"/>
    </row>
    <row r="8" spans="1:9" x14ac:dyDescent="0.25">
      <c r="A8" s="111"/>
      <c r="B8" s="94"/>
      <c r="C8" s="97"/>
      <c r="D8" s="97"/>
      <c r="E8" s="97"/>
      <c r="F8" s="97"/>
      <c r="G8" s="97"/>
      <c r="H8" s="96"/>
      <c r="I8" s="111"/>
    </row>
    <row r="9" spans="1:9" x14ac:dyDescent="0.25">
      <c r="A9" s="111"/>
      <c r="B9" s="94"/>
      <c r="C9" s="497" t="s">
        <v>251</v>
      </c>
      <c r="D9" s="101"/>
      <c r="E9" s="101"/>
      <c r="F9" s="502"/>
      <c r="G9" s="502"/>
      <c r="H9" s="503"/>
      <c r="I9" s="111"/>
    </row>
    <row r="10" spans="1:9" x14ac:dyDescent="0.25">
      <c r="A10" s="111"/>
      <c r="B10" s="94"/>
      <c r="C10" s="497"/>
      <c r="D10" s="98" t="e">
        <f>#REF!</f>
        <v>#REF!</v>
      </c>
      <c r="E10" s="498" t="e">
        <f>(D10*D11)/100%</f>
        <v>#REF!</v>
      </c>
      <c r="F10" s="502"/>
      <c r="G10" s="502"/>
      <c r="H10" s="503"/>
      <c r="I10" s="111"/>
    </row>
    <row r="11" spans="1:9" ht="40.5" customHeight="1" x14ac:dyDescent="0.25">
      <c r="A11" s="111"/>
      <c r="B11" s="94"/>
      <c r="C11" s="99" t="s">
        <v>252</v>
      </c>
      <c r="D11" s="100">
        <v>0.8</v>
      </c>
      <c r="E11" s="498"/>
      <c r="F11" s="502"/>
      <c r="G11" s="502"/>
      <c r="H11" s="503"/>
      <c r="I11" s="111"/>
    </row>
    <row r="12" spans="1:9" x14ac:dyDescent="0.25">
      <c r="A12" s="111"/>
      <c r="B12" s="94"/>
      <c r="C12" s="101" t="s">
        <v>253</v>
      </c>
      <c r="D12" s="102">
        <f>'ANEXO 2'!I69</f>
        <v>0</v>
      </c>
      <c r="E12" s="498">
        <f>(D12*D13)/5</f>
        <v>0</v>
      </c>
      <c r="F12" s="502"/>
      <c r="G12" s="502"/>
      <c r="H12" s="503"/>
      <c r="I12" s="111"/>
    </row>
    <row r="13" spans="1:9" x14ac:dyDescent="0.25">
      <c r="A13" s="111"/>
      <c r="B13" s="94"/>
      <c r="C13" s="101" t="s">
        <v>254</v>
      </c>
      <c r="D13" s="100">
        <v>0.2</v>
      </c>
      <c r="E13" s="498"/>
      <c r="F13" s="502"/>
      <c r="G13" s="502"/>
      <c r="H13" s="503"/>
      <c r="I13" s="111"/>
    </row>
    <row r="14" spans="1:9" x14ac:dyDescent="0.25">
      <c r="A14" s="111"/>
      <c r="B14" s="94"/>
      <c r="C14" s="101"/>
      <c r="D14" s="100"/>
      <c r="E14" s="103"/>
      <c r="F14" s="502"/>
      <c r="G14" s="502"/>
      <c r="H14" s="503"/>
      <c r="I14" s="111"/>
    </row>
    <row r="15" spans="1:9" x14ac:dyDescent="0.25">
      <c r="A15" s="111"/>
      <c r="B15" s="94"/>
      <c r="C15" s="101" t="s">
        <v>255</v>
      </c>
      <c r="D15" s="100"/>
      <c r="E15" s="98" t="e">
        <f>SUM(E10:E13)</f>
        <v>#REF!</v>
      </c>
      <c r="F15" s="502"/>
      <c r="G15" s="502"/>
      <c r="H15" s="503"/>
      <c r="I15" s="111"/>
    </row>
    <row r="16" spans="1:9" x14ac:dyDescent="0.25">
      <c r="A16" s="111"/>
      <c r="B16" s="94"/>
      <c r="C16" s="97"/>
      <c r="D16" s="97"/>
      <c r="E16" s="97"/>
      <c r="F16" s="97"/>
      <c r="G16" s="502"/>
      <c r="H16" s="503"/>
      <c r="I16" s="111"/>
    </row>
    <row r="17" spans="1:9" x14ac:dyDescent="0.25">
      <c r="A17" s="111"/>
      <c r="B17" s="94"/>
      <c r="C17" s="504" t="s">
        <v>256</v>
      </c>
      <c r="D17" s="506">
        <v>0.05</v>
      </c>
      <c r="E17" s="510" t="e">
        <f>#REF!</f>
        <v>#REF!</v>
      </c>
      <c r="F17" s="97"/>
      <c r="G17" s="502"/>
      <c r="H17" s="503"/>
      <c r="I17" s="111"/>
    </row>
    <row r="18" spans="1:9" x14ac:dyDescent="0.25">
      <c r="A18" s="111"/>
      <c r="B18" s="94"/>
      <c r="C18" s="505"/>
      <c r="D18" s="507"/>
      <c r="E18" s="511"/>
      <c r="F18" s="97"/>
      <c r="G18" s="77"/>
      <c r="H18" s="105"/>
      <c r="I18" s="111"/>
    </row>
    <row r="19" spans="1:9" ht="18.75" thickBot="1" x14ac:dyDescent="0.3">
      <c r="A19" s="111"/>
      <c r="B19" s="94"/>
      <c r="C19" s="97"/>
      <c r="D19" s="97"/>
      <c r="E19" s="97"/>
      <c r="F19" s="97"/>
      <c r="G19" s="77"/>
      <c r="H19" s="105"/>
      <c r="I19" s="111"/>
    </row>
    <row r="20" spans="1:9" ht="18.75" thickBot="1" x14ac:dyDescent="0.3">
      <c r="A20" s="111"/>
      <c r="B20" s="94"/>
      <c r="C20" s="97"/>
      <c r="D20" s="190" t="s">
        <v>257</v>
      </c>
      <c r="E20" s="106" t="e">
        <f>E15+E17</f>
        <v>#REF!</v>
      </c>
      <c r="F20" s="97"/>
      <c r="G20" s="77"/>
      <c r="H20" s="105"/>
      <c r="I20" s="111"/>
    </row>
    <row r="21" spans="1:9" x14ac:dyDescent="0.25">
      <c r="A21" s="111"/>
      <c r="B21" s="94"/>
      <c r="C21" s="97"/>
      <c r="D21" s="97"/>
      <c r="E21" s="97"/>
      <c r="F21" s="97"/>
      <c r="G21" s="97"/>
      <c r="H21" s="96"/>
      <c r="I21" s="111"/>
    </row>
    <row r="22" spans="1:9" x14ac:dyDescent="0.25">
      <c r="A22" s="111"/>
      <c r="B22" s="94"/>
      <c r="C22" s="97"/>
      <c r="D22" s="97"/>
      <c r="E22" s="97"/>
      <c r="F22" s="97"/>
      <c r="G22" s="97"/>
      <c r="H22" s="96"/>
      <c r="I22" s="111"/>
    </row>
    <row r="23" spans="1:9" x14ac:dyDescent="0.25">
      <c r="A23" s="111"/>
      <c r="B23" s="94"/>
      <c r="C23" s="97"/>
      <c r="D23" s="97"/>
      <c r="E23" s="97"/>
      <c r="F23" s="97"/>
      <c r="G23" s="97"/>
      <c r="H23" s="96"/>
      <c r="I23" s="111"/>
    </row>
    <row r="24" spans="1:9" x14ac:dyDescent="0.25">
      <c r="A24" s="111"/>
      <c r="B24" s="94"/>
      <c r="C24" s="97"/>
      <c r="D24" s="97"/>
      <c r="E24" s="97"/>
      <c r="F24" s="97"/>
      <c r="G24" s="97"/>
      <c r="H24" s="96"/>
      <c r="I24" s="111"/>
    </row>
    <row r="25" spans="1:9" x14ac:dyDescent="0.25">
      <c r="A25" s="111"/>
      <c r="B25" s="94"/>
      <c r="C25" s="107"/>
      <c r="D25" s="108"/>
      <c r="E25" s="97"/>
      <c r="F25" s="107"/>
      <c r="G25" s="108"/>
      <c r="H25" s="96"/>
      <c r="I25" s="111"/>
    </row>
    <row r="26" spans="1:9" x14ac:dyDescent="0.25">
      <c r="A26" s="111"/>
      <c r="B26" s="94"/>
      <c r="C26" s="508" t="s">
        <v>283</v>
      </c>
      <c r="D26" s="508"/>
      <c r="E26" s="97"/>
      <c r="F26" s="508" t="s">
        <v>291</v>
      </c>
      <c r="G26" s="508"/>
      <c r="H26" s="105"/>
      <c r="I26" s="111"/>
    </row>
    <row r="27" spans="1:9" x14ac:dyDescent="0.25">
      <c r="A27" s="111"/>
      <c r="B27" s="94"/>
      <c r="C27" s="509" t="s">
        <v>296</v>
      </c>
      <c r="D27" s="509"/>
      <c r="E27" s="97"/>
      <c r="F27" s="509" t="s">
        <v>287</v>
      </c>
      <c r="G27" s="509"/>
      <c r="H27" s="96"/>
      <c r="I27" s="111"/>
    </row>
    <row r="28" spans="1:9" x14ac:dyDescent="0.25">
      <c r="A28" s="111"/>
      <c r="B28" s="94"/>
      <c r="C28" s="97"/>
      <c r="D28" s="97"/>
      <c r="E28" s="97"/>
      <c r="F28" s="97"/>
      <c r="G28" s="97"/>
      <c r="H28" s="96"/>
      <c r="I28" s="111"/>
    </row>
    <row r="29" spans="1:9" x14ac:dyDescent="0.25">
      <c r="A29" s="111"/>
      <c r="B29" s="94"/>
      <c r="C29" s="97"/>
      <c r="D29" s="97"/>
      <c r="E29" s="97"/>
      <c r="F29" s="97"/>
      <c r="G29" s="97"/>
      <c r="H29" s="96"/>
      <c r="I29" s="111"/>
    </row>
    <row r="30" spans="1:9" x14ac:dyDescent="0.25">
      <c r="A30" s="111"/>
      <c r="B30" s="94"/>
      <c r="C30" s="97"/>
      <c r="D30" s="169" t="s">
        <v>258</v>
      </c>
      <c r="E30" s="196" t="s">
        <v>305</v>
      </c>
      <c r="F30" s="97"/>
      <c r="G30" s="97"/>
      <c r="H30" s="96"/>
      <c r="I30" s="111"/>
    </row>
    <row r="31" spans="1:9" x14ac:dyDescent="0.25">
      <c r="A31" s="111"/>
      <c r="B31" s="94"/>
      <c r="C31" s="97"/>
      <c r="D31" s="169" t="s">
        <v>259</v>
      </c>
      <c r="E31" s="194">
        <v>2019</v>
      </c>
      <c r="F31" s="97"/>
      <c r="G31" s="97"/>
      <c r="H31" s="96"/>
      <c r="I31" s="111"/>
    </row>
    <row r="32" spans="1:9" ht="18.75" thickBot="1" x14ac:dyDescent="0.3">
      <c r="A32" s="111"/>
      <c r="B32" s="104"/>
      <c r="C32" s="109"/>
      <c r="D32" s="109"/>
      <c r="E32" s="109"/>
      <c r="F32" s="109"/>
      <c r="G32" s="109"/>
      <c r="H32" s="110"/>
      <c r="I32" s="111"/>
    </row>
    <row r="33" spans="1:9" x14ac:dyDescent="0.25">
      <c r="A33" s="111"/>
      <c r="B33" s="111"/>
      <c r="C33" s="111"/>
      <c r="D33" s="111"/>
      <c r="E33" s="111"/>
      <c r="F33" s="111"/>
      <c r="G33" s="111"/>
      <c r="H33" s="111"/>
      <c r="I33" s="111"/>
    </row>
  </sheetData>
  <mergeCells count="17">
    <mergeCell ref="C17:C18"/>
    <mergeCell ref="D17:D18"/>
    <mergeCell ref="F26:G26"/>
    <mergeCell ref="C27:D27"/>
    <mergeCell ref="F27:G27"/>
    <mergeCell ref="C26:D26"/>
    <mergeCell ref="G16:H17"/>
    <mergeCell ref="E17:E18"/>
    <mergeCell ref="B2:H2"/>
    <mergeCell ref="D3:G3"/>
    <mergeCell ref="D4:G4"/>
    <mergeCell ref="D5:G5"/>
    <mergeCell ref="C9:C10"/>
    <mergeCell ref="E10:E11"/>
    <mergeCell ref="B7:H7"/>
    <mergeCell ref="F9:H15"/>
    <mergeCell ref="E12:E13"/>
  </mergeCells>
  <printOptions horizontalCentered="1"/>
  <pageMargins left="0.70866141732283472" right="0.70866141732283472" top="0.74803149606299213" bottom="0.74803149606299213" header="0.31496062992125984" footer="0.31496062992125984"/>
  <pageSetup paperSize="9" scale="50"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19" t="s">
        <v>260</v>
      </c>
      <c r="C2" s="38" t="s">
        <v>2</v>
      </c>
      <c r="D2" s="37"/>
      <c r="E2" s="37"/>
    </row>
    <row r="3" spans="2:5" x14ac:dyDescent="0.25">
      <c r="B3" s="519"/>
      <c r="C3" s="39" t="s">
        <v>261</v>
      </c>
    </row>
    <row r="4" spans="2:5" x14ac:dyDescent="0.25">
      <c r="B4" s="519"/>
      <c r="C4" s="39" t="s">
        <v>262</v>
      </c>
    </row>
    <row r="5" spans="2:5" x14ac:dyDescent="0.25">
      <c r="B5" s="519"/>
      <c r="C5" s="39" t="s">
        <v>263</v>
      </c>
    </row>
    <row r="6" spans="2:5" x14ac:dyDescent="0.25">
      <c r="B6" s="519"/>
      <c r="C6" s="517" t="s">
        <v>264</v>
      </c>
    </row>
    <row r="7" spans="2:5" x14ac:dyDescent="0.25">
      <c r="B7" s="519"/>
      <c r="C7" s="518"/>
    </row>
    <row r="8" spans="2:5" ht="135.75" customHeight="1" x14ac:dyDescent="0.25">
      <c r="B8" s="512" t="s">
        <v>14</v>
      </c>
      <c r="C8" s="41" t="s">
        <v>18</v>
      </c>
      <c r="D8" s="44" t="s">
        <v>265</v>
      </c>
    </row>
    <row r="9" spans="2:5" ht="106.5" customHeight="1" x14ac:dyDescent="0.25">
      <c r="B9" s="513"/>
      <c r="C9" s="42" t="s">
        <v>19</v>
      </c>
      <c r="D9" s="45" t="s">
        <v>266</v>
      </c>
    </row>
    <row r="10" spans="2:5" ht="60" x14ac:dyDescent="0.25">
      <c r="B10" s="513"/>
      <c r="C10" s="41" t="s">
        <v>20</v>
      </c>
      <c r="D10" s="45" t="s">
        <v>267</v>
      </c>
    </row>
    <row r="11" spans="2:5" ht="45" x14ac:dyDescent="0.25">
      <c r="B11" s="513"/>
      <c r="C11" s="43" t="s">
        <v>21</v>
      </c>
      <c r="D11" s="46" t="s">
        <v>268</v>
      </c>
    </row>
    <row r="12" spans="2:5" ht="75" x14ac:dyDescent="0.25">
      <c r="B12" s="513"/>
      <c r="C12" s="43" t="s">
        <v>22</v>
      </c>
      <c r="D12" s="46" t="s">
        <v>269</v>
      </c>
    </row>
    <row r="13" spans="2:5" ht="51.75" customHeight="1" x14ac:dyDescent="0.25">
      <c r="B13" s="513"/>
      <c r="C13" s="43" t="s">
        <v>23</v>
      </c>
      <c r="D13" s="47" t="s">
        <v>270</v>
      </c>
    </row>
    <row r="14" spans="2:5" ht="48" customHeight="1" x14ac:dyDescent="0.25">
      <c r="B14" s="513"/>
      <c r="C14" s="41" t="s">
        <v>271</v>
      </c>
    </row>
    <row r="15" spans="2:5" ht="39" customHeight="1" x14ac:dyDescent="0.25">
      <c r="B15" s="514"/>
      <c r="C15" s="41" t="s">
        <v>272</v>
      </c>
    </row>
    <row r="16" spans="2:5" ht="39" customHeight="1" x14ac:dyDescent="0.25">
      <c r="B16" s="515" t="s">
        <v>273</v>
      </c>
      <c r="C16" s="40" t="s">
        <v>128</v>
      </c>
    </row>
    <row r="17" spans="2:3" x14ac:dyDescent="0.25">
      <c r="B17" s="516"/>
      <c r="C17" s="40" t="s">
        <v>274</v>
      </c>
    </row>
    <row r="18" spans="2:3" x14ac:dyDescent="0.25">
      <c r="B18" s="516"/>
      <c r="C18" s="48" t="s">
        <v>130</v>
      </c>
    </row>
    <row r="19" spans="2:3" x14ac:dyDescent="0.25">
      <c r="B19" s="516"/>
      <c r="C19" s="48" t="s">
        <v>131</v>
      </c>
    </row>
    <row r="20" spans="2:3" x14ac:dyDescent="0.25">
      <c r="B20" s="516"/>
      <c r="C20" s="48" t="s">
        <v>275</v>
      </c>
    </row>
    <row r="21" spans="2:3" x14ac:dyDescent="0.25">
      <c r="B21" s="516"/>
      <c r="C21" s="48" t="s">
        <v>276</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topLeftCell="A49" zoomScaleNormal="100" zoomScaleSheetLayoutView="70" workbookViewId="0">
      <selection activeCell="M40" sqref="M40"/>
    </sheetView>
  </sheetViews>
  <sheetFormatPr baseColWidth="10" defaultColWidth="10.85546875" defaultRowHeight="15.75" x14ac:dyDescent="0.25"/>
  <cols>
    <col min="1" max="1" width="3.28515625" style="87" customWidth="1"/>
    <col min="2" max="2" width="38.28515625" style="87" customWidth="1"/>
    <col min="3" max="3" width="15.28515625" style="87" bestFit="1" customWidth="1"/>
    <col min="4" max="8" width="10.85546875" style="87"/>
    <col min="9" max="9" width="17.85546875" style="87" customWidth="1"/>
    <col min="10" max="10" width="3.140625" style="87" customWidth="1"/>
    <col min="11" max="11" width="3.42578125" style="87" customWidth="1"/>
    <col min="12" max="12" width="38.42578125" style="87" customWidth="1"/>
    <col min="13" max="13" width="15.28515625" style="87" customWidth="1"/>
    <col min="14" max="16" width="10.85546875" style="87"/>
    <col min="17" max="17" width="11.5703125" style="87" customWidth="1"/>
    <col min="18" max="19" width="10.85546875" style="87"/>
    <col min="20" max="20" width="17.85546875" style="87" customWidth="1"/>
    <col min="21" max="21" width="3.28515625" style="87" customWidth="1"/>
    <col min="22" max="16384" width="10.85546875" style="87"/>
  </cols>
  <sheetData>
    <row r="1" spans="1:21" x14ac:dyDescent="0.25">
      <c r="A1" s="88"/>
      <c r="B1" s="88"/>
      <c r="C1" s="88"/>
      <c r="D1" s="88"/>
      <c r="E1" s="88"/>
      <c r="F1" s="88"/>
      <c r="G1" s="88"/>
      <c r="H1" s="88"/>
      <c r="I1" s="88"/>
      <c r="J1" s="88"/>
      <c r="K1" s="88"/>
      <c r="L1" s="88"/>
      <c r="M1" s="88"/>
      <c r="N1" s="88"/>
      <c r="O1" s="88"/>
      <c r="P1" s="88"/>
      <c r="Q1" s="88"/>
      <c r="R1" s="88"/>
      <c r="S1" s="88"/>
      <c r="T1" s="88"/>
    </row>
    <row r="2" spans="1:21" x14ac:dyDescent="0.25">
      <c r="A2" s="88"/>
      <c r="B2" s="88"/>
      <c r="C2" s="88"/>
      <c r="D2" s="88"/>
      <c r="E2" s="88"/>
      <c r="F2" s="88"/>
      <c r="G2" s="88"/>
      <c r="H2" s="88"/>
      <c r="I2" s="88"/>
      <c r="J2" s="88"/>
      <c r="K2" s="88"/>
      <c r="L2" s="88"/>
      <c r="M2" s="88"/>
      <c r="N2" s="88"/>
      <c r="O2" s="88"/>
      <c r="P2" s="88"/>
      <c r="Q2" s="88"/>
      <c r="R2" s="88"/>
      <c r="S2" s="88"/>
      <c r="T2" s="88"/>
    </row>
    <row r="3" spans="1:21" x14ac:dyDescent="0.25">
      <c r="A3" s="88"/>
      <c r="B3" s="88"/>
      <c r="C3" s="88"/>
      <c r="D3" s="88"/>
      <c r="E3" s="88"/>
      <c r="F3" s="88"/>
      <c r="G3" s="88"/>
      <c r="H3" s="88"/>
      <c r="I3" s="88"/>
      <c r="J3" s="88"/>
      <c r="K3" s="88"/>
      <c r="L3" s="113"/>
      <c r="M3" s="113"/>
      <c r="N3" s="113"/>
      <c r="O3" s="113"/>
      <c r="P3" s="113"/>
      <c r="Q3" s="113"/>
      <c r="R3" s="113"/>
      <c r="S3" s="113"/>
      <c r="T3" s="113"/>
    </row>
    <row r="4" spans="1:21" ht="24.75" customHeight="1" x14ac:dyDescent="0.25">
      <c r="A4" s="165"/>
      <c r="B4" s="113"/>
      <c r="C4" s="113"/>
      <c r="D4" s="113"/>
      <c r="E4" s="113"/>
      <c r="F4" s="113"/>
      <c r="G4" s="113"/>
      <c r="H4" s="113"/>
      <c r="I4" s="113"/>
      <c r="J4" s="113"/>
      <c r="K4" s="88"/>
      <c r="L4" s="262" t="s">
        <v>51</v>
      </c>
      <c r="M4" s="262"/>
      <c r="N4" s="262"/>
      <c r="O4" s="262"/>
      <c r="P4" s="262"/>
      <c r="Q4" s="262"/>
      <c r="R4" s="262"/>
      <c r="S4" s="262"/>
      <c r="T4" s="262"/>
      <c r="U4" s="112"/>
    </row>
    <row r="5" spans="1:21" x14ac:dyDescent="0.25">
      <c r="A5" s="112"/>
      <c r="B5" s="113"/>
      <c r="C5" s="113"/>
      <c r="D5" s="113"/>
      <c r="E5" s="113"/>
      <c r="F5" s="113"/>
      <c r="G5" s="113"/>
      <c r="H5" s="113"/>
      <c r="I5" s="113"/>
      <c r="J5" s="113"/>
      <c r="K5" s="88"/>
      <c r="L5" s="114"/>
      <c r="M5" s="114"/>
      <c r="N5" s="114"/>
      <c r="O5" s="114"/>
      <c r="P5" s="114"/>
      <c r="Q5" s="114"/>
      <c r="R5" s="114"/>
      <c r="S5" s="114"/>
      <c r="T5" s="114"/>
      <c r="U5" s="112"/>
    </row>
    <row r="6" spans="1:21" x14ac:dyDescent="0.25">
      <c r="A6" s="112"/>
      <c r="B6" s="113"/>
      <c r="C6" s="113"/>
      <c r="D6" s="113"/>
      <c r="E6" s="113"/>
      <c r="F6" s="113"/>
      <c r="G6" s="113"/>
      <c r="H6" s="113"/>
      <c r="I6" s="113"/>
      <c r="J6" s="113"/>
      <c r="K6" s="88"/>
      <c r="L6" s="114"/>
      <c r="M6" s="114"/>
      <c r="N6" s="114"/>
      <c r="O6" s="114"/>
      <c r="P6" s="114"/>
      <c r="Q6" s="114"/>
      <c r="R6" s="114"/>
      <c r="S6" s="114"/>
      <c r="T6" s="114"/>
      <c r="U6" s="112"/>
    </row>
    <row r="7" spans="1:21" ht="16.5" thickBot="1" x14ac:dyDescent="0.3">
      <c r="A7" s="112"/>
      <c r="B7" s="113"/>
      <c r="C7" s="113"/>
      <c r="D7" s="113"/>
      <c r="E7" s="113"/>
      <c r="F7" s="113"/>
      <c r="G7" s="113"/>
      <c r="H7" s="113"/>
      <c r="I7" s="113"/>
      <c r="J7" s="113"/>
      <c r="K7" s="88"/>
      <c r="L7" s="114"/>
      <c r="M7" s="114"/>
      <c r="N7" s="114"/>
      <c r="O7" s="114"/>
      <c r="P7" s="114"/>
      <c r="Q7" s="114"/>
      <c r="R7" s="114"/>
      <c r="S7" s="114"/>
      <c r="T7" s="114"/>
      <c r="U7" s="112"/>
    </row>
    <row r="8" spans="1:21" x14ac:dyDescent="0.25">
      <c r="A8" s="112"/>
      <c r="B8" s="113"/>
      <c r="C8" s="113"/>
      <c r="D8" s="113"/>
      <c r="E8" s="113"/>
      <c r="F8" s="113"/>
      <c r="G8" s="113"/>
      <c r="H8" s="113"/>
      <c r="I8" s="113"/>
      <c r="J8" s="113"/>
      <c r="K8" s="114"/>
      <c r="L8" s="278" t="s">
        <v>52</v>
      </c>
      <c r="M8" s="279"/>
      <c r="N8" s="279"/>
      <c r="O8" s="279"/>
      <c r="P8" s="279"/>
      <c r="Q8" s="279"/>
      <c r="R8" s="279"/>
      <c r="S8" s="279"/>
      <c r="T8" s="280"/>
      <c r="U8" s="112"/>
    </row>
    <row r="9" spans="1:21" ht="66.95" customHeight="1" x14ac:dyDescent="0.25">
      <c r="A9" s="112"/>
      <c r="B9" s="257" t="s">
        <v>53</v>
      </c>
      <c r="C9" s="257"/>
      <c r="D9" s="257"/>
      <c r="E9" s="257"/>
      <c r="F9" s="257"/>
      <c r="G9" s="257"/>
      <c r="H9" s="257"/>
      <c r="I9" s="257"/>
      <c r="J9" s="182"/>
      <c r="K9" s="114"/>
      <c r="L9" s="281"/>
      <c r="M9" s="282"/>
      <c r="N9" s="282"/>
      <c r="O9" s="282"/>
      <c r="P9" s="282"/>
      <c r="Q9" s="282"/>
      <c r="R9" s="282"/>
      <c r="S9" s="282"/>
      <c r="T9" s="283"/>
      <c r="U9" s="112"/>
    </row>
    <row r="10" spans="1:21" ht="35.25" customHeight="1" thickBot="1" x14ac:dyDescent="0.3">
      <c r="A10" s="112"/>
      <c r="B10" s="182"/>
      <c r="C10" s="182"/>
      <c r="D10" s="182"/>
      <c r="E10" s="182"/>
      <c r="F10" s="182"/>
      <c r="G10" s="182"/>
      <c r="H10" s="182"/>
      <c r="I10" s="182"/>
      <c r="J10" s="182"/>
      <c r="K10" s="114"/>
      <c r="L10" s="281"/>
      <c r="M10" s="282"/>
      <c r="N10" s="282"/>
      <c r="O10" s="282"/>
      <c r="P10" s="282"/>
      <c r="Q10" s="282"/>
      <c r="R10" s="282"/>
      <c r="S10" s="282"/>
      <c r="T10" s="283"/>
      <c r="U10" s="112"/>
    </row>
    <row r="11" spans="1:21" ht="32.25" customHeight="1" thickBot="1" x14ac:dyDescent="0.45">
      <c r="A11" s="112"/>
      <c r="B11" s="258" t="s">
        <v>54</v>
      </c>
      <c r="C11" s="258"/>
      <c r="D11" s="258"/>
      <c r="E11" s="258"/>
      <c r="F11" s="258"/>
      <c r="G11" s="258"/>
      <c r="H11" s="258"/>
      <c r="I11" s="258"/>
      <c r="J11" s="183"/>
      <c r="K11" s="114"/>
      <c r="L11" s="117"/>
      <c r="M11" s="284" t="s">
        <v>55</v>
      </c>
      <c r="N11" s="285"/>
      <c r="O11" s="285"/>
      <c r="P11" s="286"/>
      <c r="Q11" s="116" t="s">
        <v>56</v>
      </c>
      <c r="R11" s="118"/>
      <c r="S11" s="118"/>
      <c r="T11" s="119"/>
      <c r="U11" s="112"/>
    </row>
    <row r="12" spans="1:21" ht="60.75" customHeight="1" thickBot="1" x14ac:dyDescent="0.3">
      <c r="A12" s="112"/>
      <c r="B12" s="114"/>
      <c r="C12" s="114"/>
      <c r="D12" s="115"/>
      <c r="E12" s="114"/>
      <c r="F12" s="114"/>
      <c r="G12" s="115"/>
      <c r="H12" s="114"/>
      <c r="I12" s="114"/>
      <c r="J12" s="114"/>
      <c r="K12" s="114"/>
      <c r="L12" s="117"/>
      <c r="M12" s="259" t="s">
        <v>57</v>
      </c>
      <c r="N12" s="260"/>
      <c r="O12" s="260"/>
      <c r="P12" s="261"/>
      <c r="Q12" s="121">
        <v>5</v>
      </c>
      <c r="R12" s="118"/>
      <c r="S12" s="118"/>
      <c r="T12" s="119"/>
      <c r="U12" s="112"/>
    </row>
    <row r="13" spans="1:21" ht="26.25" customHeight="1" x14ac:dyDescent="0.25">
      <c r="A13" s="112"/>
      <c r="B13" s="262" t="s">
        <v>58</v>
      </c>
      <c r="C13" s="262"/>
      <c r="D13" s="262"/>
      <c r="E13" s="262"/>
      <c r="F13" s="262"/>
      <c r="G13" s="262"/>
      <c r="H13" s="262"/>
      <c r="I13" s="262"/>
      <c r="J13" s="170"/>
      <c r="K13" s="114"/>
      <c r="L13" s="117"/>
      <c r="M13" s="248" t="s">
        <v>59</v>
      </c>
      <c r="N13" s="249"/>
      <c r="O13" s="249"/>
      <c r="P13" s="250"/>
      <c r="Q13" s="287">
        <v>4</v>
      </c>
      <c r="R13" s="118"/>
      <c r="S13" s="118"/>
      <c r="T13" s="119"/>
      <c r="U13" s="112"/>
    </row>
    <row r="14" spans="1:21" ht="38.25" customHeight="1" thickBot="1" x14ac:dyDescent="0.3">
      <c r="A14" s="112"/>
      <c r="B14" s="114"/>
      <c r="C14" s="114"/>
      <c r="D14" s="114"/>
      <c r="E14" s="114"/>
      <c r="F14" s="114"/>
      <c r="G14" s="114"/>
      <c r="H14" s="114"/>
      <c r="I14" s="114"/>
      <c r="J14" s="114"/>
      <c r="K14" s="114"/>
      <c r="L14" s="117"/>
      <c r="M14" s="254"/>
      <c r="N14" s="255"/>
      <c r="O14" s="255"/>
      <c r="P14" s="256"/>
      <c r="Q14" s="288"/>
      <c r="R14" s="118"/>
      <c r="S14" s="118"/>
      <c r="T14" s="119"/>
      <c r="U14" s="112"/>
    </row>
    <row r="15" spans="1:21" ht="66.75" customHeight="1" thickBot="1" x14ac:dyDescent="0.3">
      <c r="A15" s="112"/>
      <c r="B15" s="116" t="s">
        <v>60</v>
      </c>
      <c r="C15" s="259" t="s">
        <v>61</v>
      </c>
      <c r="D15" s="260"/>
      <c r="E15" s="260"/>
      <c r="F15" s="260"/>
      <c r="G15" s="260"/>
      <c r="H15" s="260"/>
      <c r="I15" s="261"/>
      <c r="J15" s="181"/>
      <c r="K15" s="114"/>
      <c r="L15" s="117"/>
      <c r="M15" s="248" t="s">
        <v>62</v>
      </c>
      <c r="N15" s="249"/>
      <c r="O15" s="249"/>
      <c r="P15" s="250"/>
      <c r="Q15" s="287">
        <v>3</v>
      </c>
      <c r="R15" s="118"/>
      <c r="S15" s="118"/>
      <c r="T15" s="119"/>
      <c r="U15" s="112"/>
    </row>
    <row r="16" spans="1:21" ht="24.75" customHeight="1" thickBot="1" x14ac:dyDescent="0.3">
      <c r="A16" s="112"/>
      <c r="B16" s="245" t="s">
        <v>63</v>
      </c>
      <c r="C16" s="248" t="s">
        <v>64</v>
      </c>
      <c r="D16" s="249"/>
      <c r="E16" s="249"/>
      <c r="F16" s="249"/>
      <c r="G16" s="249"/>
      <c r="H16" s="249"/>
      <c r="I16" s="250"/>
      <c r="J16" s="181"/>
      <c r="K16" s="114"/>
      <c r="L16" s="117"/>
      <c r="M16" s="254"/>
      <c r="N16" s="255"/>
      <c r="O16" s="255"/>
      <c r="P16" s="256"/>
      <c r="Q16" s="288"/>
      <c r="R16" s="118"/>
      <c r="S16" s="118"/>
      <c r="T16" s="119"/>
      <c r="U16" s="112"/>
    </row>
    <row r="17" spans="1:21" ht="51.75" customHeight="1" thickBot="1" x14ac:dyDescent="0.3">
      <c r="A17" s="112"/>
      <c r="B17" s="246"/>
      <c r="C17" s="251"/>
      <c r="D17" s="252"/>
      <c r="E17" s="252"/>
      <c r="F17" s="252"/>
      <c r="G17" s="252"/>
      <c r="H17" s="252"/>
      <c r="I17" s="253"/>
      <c r="J17" s="181"/>
      <c r="K17" s="114"/>
      <c r="L17" s="117"/>
      <c r="M17" s="259" t="s">
        <v>65</v>
      </c>
      <c r="N17" s="260"/>
      <c r="O17" s="260"/>
      <c r="P17" s="261"/>
      <c r="Q17" s="121">
        <v>2</v>
      </c>
      <c r="R17" s="118"/>
      <c r="S17" s="118"/>
      <c r="T17" s="119"/>
      <c r="U17" s="112"/>
    </row>
    <row r="18" spans="1:21" ht="61.5" customHeight="1" thickBot="1" x14ac:dyDescent="0.3">
      <c r="A18" s="112"/>
      <c r="B18" s="247"/>
      <c r="C18" s="254"/>
      <c r="D18" s="255"/>
      <c r="E18" s="255"/>
      <c r="F18" s="255"/>
      <c r="G18" s="255"/>
      <c r="H18" s="255"/>
      <c r="I18" s="256"/>
      <c r="J18" s="181"/>
      <c r="K18" s="114"/>
      <c r="L18" s="122"/>
      <c r="M18" s="259" t="s">
        <v>66</v>
      </c>
      <c r="N18" s="260"/>
      <c r="O18" s="260"/>
      <c r="P18" s="261"/>
      <c r="Q18" s="121">
        <v>1</v>
      </c>
      <c r="R18" s="179"/>
      <c r="S18" s="179"/>
      <c r="T18" s="180"/>
      <c r="U18" s="112"/>
    </row>
    <row r="19" spans="1:21" ht="90" customHeight="1" thickBot="1" x14ac:dyDescent="0.3">
      <c r="A19" s="112"/>
      <c r="B19" s="120" t="s">
        <v>67</v>
      </c>
      <c r="C19" s="259" t="s">
        <v>68</v>
      </c>
      <c r="D19" s="260"/>
      <c r="E19" s="260"/>
      <c r="F19" s="260"/>
      <c r="G19" s="260"/>
      <c r="H19" s="260"/>
      <c r="I19" s="261"/>
      <c r="J19" s="181"/>
      <c r="K19" s="114"/>
      <c r="L19" s="269" t="s">
        <v>69</v>
      </c>
      <c r="M19" s="270"/>
      <c r="N19" s="270"/>
      <c r="O19" s="270"/>
      <c r="P19" s="270"/>
      <c r="Q19" s="270"/>
      <c r="R19" s="270"/>
      <c r="S19" s="270"/>
      <c r="T19" s="271"/>
      <c r="U19" s="112"/>
    </row>
    <row r="20" spans="1:21" ht="48.75" customHeight="1" x14ac:dyDescent="0.25">
      <c r="A20" s="112"/>
      <c r="B20" s="245" t="s">
        <v>70</v>
      </c>
      <c r="C20" s="248" t="s">
        <v>71</v>
      </c>
      <c r="D20" s="249"/>
      <c r="E20" s="249"/>
      <c r="F20" s="249"/>
      <c r="G20" s="249"/>
      <c r="H20" s="249"/>
      <c r="I20" s="250"/>
      <c r="J20" s="181"/>
      <c r="K20" s="114"/>
      <c r="L20" s="123" t="s">
        <v>72</v>
      </c>
      <c r="M20" s="263" t="s">
        <v>73</v>
      </c>
      <c r="N20" s="264"/>
      <c r="O20" s="264"/>
      <c r="P20" s="264"/>
      <c r="Q20" s="264"/>
      <c r="R20" s="264"/>
      <c r="S20" s="264"/>
      <c r="T20" s="265"/>
      <c r="U20" s="112"/>
    </row>
    <row r="21" spans="1:21" ht="38.25" customHeight="1" thickBot="1" x14ac:dyDescent="0.3">
      <c r="A21" s="112"/>
      <c r="B21" s="247"/>
      <c r="C21" s="254"/>
      <c r="D21" s="255"/>
      <c r="E21" s="255"/>
      <c r="F21" s="255"/>
      <c r="G21" s="255"/>
      <c r="H21" s="255"/>
      <c r="I21" s="256"/>
      <c r="J21" s="181"/>
      <c r="K21" s="114"/>
      <c r="L21" s="124"/>
      <c r="M21" s="266"/>
      <c r="N21" s="267"/>
      <c r="O21" s="267"/>
      <c r="P21" s="267"/>
      <c r="Q21" s="267"/>
      <c r="R21" s="267"/>
      <c r="S21" s="267"/>
      <c r="T21" s="268"/>
      <c r="U21" s="112"/>
    </row>
    <row r="22" spans="1:21" ht="15" customHeight="1" x14ac:dyDescent="0.25">
      <c r="A22" s="112"/>
      <c r="B22" s="245" t="s">
        <v>74</v>
      </c>
      <c r="C22" s="248" t="s">
        <v>75</v>
      </c>
      <c r="D22" s="249"/>
      <c r="E22" s="249"/>
      <c r="F22" s="249"/>
      <c r="G22" s="249"/>
      <c r="H22" s="249"/>
      <c r="I22" s="250"/>
      <c r="J22" s="181"/>
      <c r="K22" s="114"/>
      <c r="L22" s="126" t="s">
        <v>76</v>
      </c>
      <c r="M22" s="263" t="s">
        <v>77</v>
      </c>
      <c r="N22" s="264"/>
      <c r="O22" s="264"/>
      <c r="P22" s="264"/>
      <c r="Q22" s="264"/>
      <c r="R22" s="264"/>
      <c r="S22" s="264"/>
      <c r="T22" s="265"/>
      <c r="U22" s="112"/>
    </row>
    <row r="23" spans="1:21" ht="59.25" customHeight="1" x14ac:dyDescent="0.25">
      <c r="A23" s="112"/>
      <c r="B23" s="246"/>
      <c r="C23" s="251"/>
      <c r="D23" s="252"/>
      <c r="E23" s="252"/>
      <c r="F23" s="252"/>
      <c r="G23" s="252"/>
      <c r="H23" s="252"/>
      <c r="I23" s="253"/>
      <c r="J23" s="181"/>
      <c r="K23" s="114"/>
      <c r="L23" s="127"/>
      <c r="M23" s="266"/>
      <c r="N23" s="267"/>
      <c r="O23" s="267"/>
      <c r="P23" s="267"/>
      <c r="Q23" s="267"/>
      <c r="R23" s="267"/>
      <c r="S23" s="267"/>
      <c r="T23" s="268"/>
      <c r="U23" s="112"/>
    </row>
    <row r="24" spans="1:21" ht="75" customHeight="1" thickBot="1" x14ac:dyDescent="0.3">
      <c r="A24" s="112"/>
      <c r="B24" s="247"/>
      <c r="C24" s="254"/>
      <c r="D24" s="255"/>
      <c r="E24" s="255"/>
      <c r="F24" s="255"/>
      <c r="G24" s="255"/>
      <c r="H24" s="255"/>
      <c r="I24" s="256"/>
      <c r="J24" s="181"/>
      <c r="K24" s="114"/>
      <c r="L24" s="128" t="s">
        <v>78</v>
      </c>
      <c r="M24" s="272" t="s">
        <v>79</v>
      </c>
      <c r="N24" s="273"/>
      <c r="O24" s="273"/>
      <c r="P24" s="273"/>
      <c r="Q24" s="273"/>
      <c r="R24" s="273"/>
      <c r="S24" s="273"/>
      <c r="T24" s="274"/>
      <c r="U24" s="112"/>
    </row>
    <row r="25" spans="1:21" ht="90" customHeight="1" x14ac:dyDescent="0.25">
      <c r="A25" s="112"/>
      <c r="B25" s="245" t="s">
        <v>80</v>
      </c>
      <c r="C25" s="248" t="s">
        <v>81</v>
      </c>
      <c r="D25" s="249"/>
      <c r="E25" s="249"/>
      <c r="F25" s="249"/>
      <c r="G25" s="249"/>
      <c r="H25" s="249"/>
      <c r="I25" s="250"/>
      <c r="J25" s="181"/>
      <c r="K25" s="114"/>
      <c r="L25" s="126" t="s">
        <v>82</v>
      </c>
      <c r="M25" s="263" t="s">
        <v>83</v>
      </c>
      <c r="N25" s="264"/>
      <c r="O25" s="264"/>
      <c r="P25" s="264"/>
      <c r="Q25" s="264"/>
      <c r="R25" s="264"/>
      <c r="S25" s="264"/>
      <c r="T25" s="265"/>
      <c r="U25" s="112"/>
    </row>
    <row r="26" spans="1:21" ht="54.75" customHeight="1" x14ac:dyDescent="0.25">
      <c r="A26" s="112"/>
      <c r="B26" s="246"/>
      <c r="C26" s="251"/>
      <c r="D26" s="252"/>
      <c r="E26" s="252"/>
      <c r="F26" s="252"/>
      <c r="G26" s="252"/>
      <c r="H26" s="252"/>
      <c r="I26" s="253"/>
      <c r="J26" s="181"/>
      <c r="K26" s="114"/>
      <c r="L26" s="127"/>
      <c r="M26" s="266"/>
      <c r="N26" s="267"/>
      <c r="O26" s="267"/>
      <c r="P26" s="267"/>
      <c r="Q26" s="267"/>
      <c r="R26" s="267"/>
      <c r="S26" s="267"/>
      <c r="T26" s="268"/>
      <c r="U26" s="112"/>
    </row>
    <row r="27" spans="1:21" ht="65.25" customHeight="1" x14ac:dyDescent="0.25">
      <c r="A27" s="112"/>
      <c r="B27" s="246"/>
      <c r="C27" s="251"/>
      <c r="D27" s="252"/>
      <c r="E27" s="252"/>
      <c r="F27" s="252"/>
      <c r="G27" s="252"/>
      <c r="H27" s="252"/>
      <c r="I27" s="253"/>
      <c r="J27" s="181"/>
      <c r="K27" s="114"/>
      <c r="L27" s="126" t="s">
        <v>84</v>
      </c>
      <c r="M27" s="263" t="s">
        <v>85</v>
      </c>
      <c r="N27" s="264"/>
      <c r="O27" s="264"/>
      <c r="P27" s="264"/>
      <c r="Q27" s="264"/>
      <c r="R27" s="264"/>
      <c r="S27" s="264"/>
      <c r="T27" s="265"/>
      <c r="U27" s="112"/>
    </row>
    <row r="28" spans="1:21" ht="55.5" customHeight="1" thickBot="1" x14ac:dyDescent="0.3">
      <c r="A28" s="112"/>
      <c r="B28" s="246"/>
      <c r="C28" s="251"/>
      <c r="D28" s="252"/>
      <c r="E28" s="252"/>
      <c r="F28" s="252"/>
      <c r="G28" s="252"/>
      <c r="H28" s="252"/>
      <c r="I28" s="253"/>
      <c r="J28" s="181"/>
      <c r="K28" s="114"/>
      <c r="L28" s="129"/>
      <c r="M28" s="275"/>
      <c r="N28" s="276"/>
      <c r="O28" s="276"/>
      <c r="P28" s="276"/>
      <c r="Q28" s="276"/>
      <c r="R28" s="276"/>
      <c r="S28" s="276"/>
      <c r="T28" s="277"/>
      <c r="U28" s="112"/>
    </row>
    <row r="29" spans="1:21" ht="57" customHeight="1" thickBot="1" x14ac:dyDescent="0.3">
      <c r="A29" s="112"/>
      <c r="B29" s="125" t="s">
        <v>86</v>
      </c>
      <c r="C29" s="259" t="s">
        <v>87</v>
      </c>
      <c r="D29" s="260"/>
      <c r="E29" s="260"/>
      <c r="F29" s="260"/>
      <c r="G29" s="260"/>
      <c r="H29" s="260"/>
      <c r="I29" s="261"/>
      <c r="J29" s="181"/>
      <c r="K29" s="114"/>
      <c r="L29" s="130"/>
      <c r="M29" s="130"/>
      <c r="N29" s="130"/>
      <c r="O29" s="130"/>
      <c r="P29" s="130"/>
      <c r="Q29" s="130"/>
      <c r="R29" s="130"/>
      <c r="S29" s="130"/>
      <c r="T29" s="130"/>
      <c r="U29" s="112"/>
    </row>
    <row r="30" spans="1:21" ht="24.75" customHeight="1" x14ac:dyDescent="0.25">
      <c r="A30" s="112"/>
      <c r="B30" s="245" t="s">
        <v>88</v>
      </c>
      <c r="C30" s="248" t="s">
        <v>89</v>
      </c>
      <c r="D30" s="249"/>
      <c r="E30" s="249"/>
      <c r="F30" s="249"/>
      <c r="G30" s="249"/>
      <c r="H30" s="249"/>
      <c r="I30" s="250"/>
      <c r="J30" s="181"/>
      <c r="K30" s="114"/>
      <c r="L30" s="130"/>
      <c r="M30" s="130"/>
      <c r="N30" s="130"/>
      <c r="O30" s="130"/>
      <c r="P30" s="130"/>
      <c r="Q30" s="130"/>
      <c r="R30" s="130"/>
      <c r="S30" s="130"/>
      <c r="T30" s="130"/>
      <c r="U30" s="112"/>
    </row>
    <row r="31" spans="1:21" ht="102" customHeight="1" x14ac:dyDescent="0.25">
      <c r="A31" s="112"/>
      <c r="B31" s="246"/>
      <c r="C31" s="251"/>
      <c r="D31" s="252"/>
      <c r="E31" s="252"/>
      <c r="F31" s="252"/>
      <c r="G31" s="252"/>
      <c r="H31" s="252"/>
      <c r="I31" s="253"/>
      <c r="J31" s="181"/>
      <c r="K31" s="114"/>
      <c r="L31" s="130"/>
      <c r="M31" s="130"/>
      <c r="N31" s="130"/>
      <c r="O31" s="130"/>
      <c r="P31" s="130"/>
      <c r="Q31" s="130"/>
      <c r="R31" s="130"/>
      <c r="S31" s="130"/>
      <c r="T31" s="130"/>
      <c r="U31" s="112"/>
    </row>
    <row r="32" spans="1:21" ht="63" customHeight="1" x14ac:dyDescent="0.25">
      <c r="A32" s="112"/>
      <c r="B32" s="246"/>
      <c r="C32" s="251"/>
      <c r="D32" s="252"/>
      <c r="E32" s="252"/>
      <c r="F32" s="252"/>
      <c r="G32" s="252"/>
      <c r="H32" s="252"/>
      <c r="I32" s="253"/>
      <c r="J32" s="181"/>
      <c r="K32" s="130"/>
      <c r="L32" s="130"/>
      <c r="M32" s="130"/>
      <c r="N32" s="130"/>
      <c r="O32" s="130"/>
      <c r="P32" s="130"/>
      <c r="Q32" s="130"/>
      <c r="R32" s="130"/>
      <c r="S32" s="130"/>
      <c r="T32" s="130"/>
      <c r="U32" s="112"/>
    </row>
    <row r="33" spans="1:21" ht="15.75" customHeight="1" thickBot="1" x14ac:dyDescent="0.3">
      <c r="A33" s="112"/>
      <c r="B33" s="247"/>
      <c r="C33" s="254"/>
      <c r="D33" s="255"/>
      <c r="E33" s="255"/>
      <c r="F33" s="255"/>
      <c r="G33" s="255"/>
      <c r="H33" s="255"/>
      <c r="I33" s="256"/>
      <c r="J33" s="181"/>
      <c r="K33" s="130"/>
      <c r="L33" s="130"/>
      <c r="M33" s="130"/>
      <c r="N33" s="130"/>
      <c r="O33" s="130"/>
      <c r="P33" s="130"/>
      <c r="Q33" s="130"/>
      <c r="R33" s="130"/>
      <c r="S33" s="130"/>
      <c r="T33" s="130"/>
      <c r="U33" s="112"/>
    </row>
    <row r="34" spans="1:21" ht="30" customHeight="1" x14ac:dyDescent="0.25">
      <c r="A34" s="112"/>
      <c r="B34" s="245" t="s">
        <v>90</v>
      </c>
      <c r="C34" s="248" t="s">
        <v>91</v>
      </c>
      <c r="D34" s="249"/>
      <c r="E34" s="249"/>
      <c r="F34" s="249"/>
      <c r="G34" s="249"/>
      <c r="H34" s="249"/>
      <c r="I34" s="250"/>
      <c r="J34" s="181"/>
      <c r="K34" s="130"/>
      <c r="L34" s="130"/>
      <c r="M34" s="130"/>
      <c r="N34" s="130"/>
      <c r="O34" s="130"/>
      <c r="P34" s="130"/>
      <c r="Q34" s="130"/>
      <c r="R34" s="130"/>
      <c r="S34" s="130"/>
      <c r="T34" s="130"/>
      <c r="U34" s="112"/>
    </row>
    <row r="35" spans="1:21" ht="42.75" customHeight="1" thickBot="1" x14ac:dyDescent="0.3">
      <c r="A35" s="112"/>
      <c r="B35" s="247"/>
      <c r="C35" s="254"/>
      <c r="D35" s="255"/>
      <c r="E35" s="255"/>
      <c r="F35" s="255"/>
      <c r="G35" s="255"/>
      <c r="H35" s="255"/>
      <c r="I35" s="256"/>
      <c r="J35" s="181"/>
      <c r="K35" s="130"/>
      <c r="L35" s="130"/>
      <c r="M35" s="130"/>
      <c r="N35" s="130"/>
      <c r="O35" s="130"/>
      <c r="P35" s="130"/>
      <c r="Q35" s="130"/>
      <c r="R35" s="130"/>
      <c r="S35" s="130"/>
      <c r="T35" s="130"/>
      <c r="U35" s="112"/>
    </row>
    <row r="36" spans="1:21" ht="59.25" customHeight="1" thickBot="1" x14ac:dyDescent="0.3">
      <c r="A36" s="112"/>
      <c r="B36" s="125" t="s">
        <v>92</v>
      </c>
      <c r="C36" s="259" t="s">
        <v>93</v>
      </c>
      <c r="D36" s="260"/>
      <c r="E36" s="260"/>
      <c r="F36" s="260"/>
      <c r="G36" s="260"/>
      <c r="H36" s="260"/>
      <c r="I36" s="261"/>
      <c r="J36" s="181"/>
      <c r="K36" s="130"/>
      <c r="L36" s="130"/>
      <c r="M36" s="130"/>
      <c r="N36" s="130"/>
      <c r="O36" s="130"/>
      <c r="P36" s="130"/>
      <c r="Q36" s="130"/>
      <c r="R36" s="130"/>
      <c r="S36" s="130"/>
      <c r="T36" s="130"/>
      <c r="U36" s="112"/>
    </row>
    <row r="37" spans="1:21" ht="15" customHeight="1" x14ac:dyDescent="0.25">
      <c r="A37" s="112"/>
      <c r="B37" s="245" t="s">
        <v>94</v>
      </c>
      <c r="C37" s="248" t="s">
        <v>95</v>
      </c>
      <c r="D37" s="249"/>
      <c r="E37" s="249"/>
      <c r="F37" s="249"/>
      <c r="G37" s="249"/>
      <c r="H37" s="249"/>
      <c r="I37" s="250"/>
      <c r="J37" s="181"/>
      <c r="K37" s="130"/>
      <c r="L37" s="130"/>
      <c r="M37" s="130"/>
      <c r="N37" s="130"/>
      <c r="O37" s="130"/>
      <c r="P37" s="130"/>
      <c r="Q37" s="130"/>
      <c r="R37" s="130"/>
      <c r="S37" s="130"/>
      <c r="T37" s="130"/>
      <c r="U37" s="112"/>
    </row>
    <row r="38" spans="1:21" ht="15" customHeight="1" x14ac:dyDescent="0.25">
      <c r="A38" s="112"/>
      <c r="B38" s="246"/>
      <c r="C38" s="251"/>
      <c r="D38" s="252"/>
      <c r="E38" s="252"/>
      <c r="F38" s="252"/>
      <c r="G38" s="252"/>
      <c r="H38" s="252"/>
      <c r="I38" s="253"/>
      <c r="J38" s="181"/>
      <c r="K38" s="130"/>
      <c r="L38" s="130"/>
      <c r="M38" s="130"/>
      <c r="N38" s="130"/>
      <c r="O38" s="130"/>
      <c r="P38" s="130"/>
      <c r="Q38" s="130"/>
      <c r="R38" s="130"/>
      <c r="S38" s="130"/>
      <c r="T38" s="130"/>
      <c r="U38" s="112"/>
    </row>
    <row r="39" spans="1:21" ht="15" customHeight="1" x14ac:dyDescent="0.25">
      <c r="A39" s="112"/>
      <c r="B39" s="246"/>
      <c r="C39" s="251"/>
      <c r="D39" s="252"/>
      <c r="E39" s="252"/>
      <c r="F39" s="252"/>
      <c r="G39" s="252"/>
      <c r="H39" s="252"/>
      <c r="I39" s="253"/>
      <c r="J39" s="181"/>
      <c r="K39" s="130"/>
      <c r="L39" s="130"/>
      <c r="M39" s="130"/>
      <c r="N39" s="130"/>
      <c r="O39" s="130"/>
      <c r="P39" s="130"/>
      <c r="Q39" s="130"/>
      <c r="R39" s="130"/>
      <c r="S39" s="130"/>
      <c r="T39" s="130"/>
      <c r="U39" s="112"/>
    </row>
    <row r="40" spans="1:21" ht="50.25" customHeight="1" thickBot="1" x14ac:dyDescent="0.3">
      <c r="A40" s="112"/>
      <c r="B40" s="247"/>
      <c r="C40" s="254"/>
      <c r="D40" s="255"/>
      <c r="E40" s="255"/>
      <c r="F40" s="255"/>
      <c r="G40" s="255"/>
      <c r="H40" s="255"/>
      <c r="I40" s="256"/>
      <c r="J40" s="181"/>
      <c r="K40" s="130"/>
      <c r="L40" s="130"/>
      <c r="M40" s="130"/>
      <c r="N40" s="130"/>
      <c r="O40" s="130"/>
      <c r="P40" s="130"/>
      <c r="Q40" s="130"/>
      <c r="R40" s="130"/>
      <c r="S40" s="130"/>
      <c r="T40" s="130"/>
      <c r="U40" s="112"/>
    </row>
    <row r="41" spans="1:21" ht="41.25" customHeight="1" thickBot="1" x14ac:dyDescent="0.3">
      <c r="A41" s="112"/>
      <c r="B41" s="125" t="s">
        <v>96</v>
      </c>
      <c r="C41" s="259" t="s">
        <v>97</v>
      </c>
      <c r="D41" s="260"/>
      <c r="E41" s="260"/>
      <c r="F41" s="260"/>
      <c r="G41" s="260"/>
      <c r="H41" s="260"/>
      <c r="I41" s="261"/>
      <c r="J41" s="181"/>
      <c r="K41" s="130"/>
      <c r="L41" s="112"/>
      <c r="M41" s="112"/>
      <c r="N41" s="112"/>
      <c r="O41" s="112"/>
      <c r="P41" s="112"/>
      <c r="Q41" s="112"/>
      <c r="R41" s="112"/>
      <c r="S41" s="112"/>
      <c r="U41" s="112"/>
    </row>
    <row r="42" spans="1:21" ht="51.75" customHeight="1" thickBot="1" x14ac:dyDescent="0.3">
      <c r="A42" s="112"/>
      <c r="B42" s="120" t="s">
        <v>98</v>
      </c>
      <c r="C42" s="259" t="s">
        <v>99</v>
      </c>
      <c r="D42" s="260"/>
      <c r="E42" s="260"/>
      <c r="F42" s="260"/>
      <c r="G42" s="260"/>
      <c r="H42" s="260"/>
      <c r="I42" s="261"/>
      <c r="J42" s="181"/>
      <c r="K42" s="130"/>
      <c r="L42" s="112"/>
      <c r="M42" s="112"/>
      <c r="N42" s="112"/>
      <c r="O42" s="112"/>
      <c r="P42" s="112"/>
      <c r="Q42" s="112"/>
      <c r="R42" s="112"/>
      <c r="S42" s="112"/>
      <c r="T42" s="112"/>
      <c r="U42" s="112"/>
    </row>
    <row r="43" spans="1:21" ht="15" customHeight="1" x14ac:dyDescent="0.25">
      <c r="A43" s="112"/>
      <c r="B43" s="245" t="s">
        <v>100</v>
      </c>
      <c r="C43" s="248" t="s">
        <v>101</v>
      </c>
      <c r="D43" s="249"/>
      <c r="E43" s="249"/>
      <c r="F43" s="249"/>
      <c r="G43" s="249"/>
      <c r="H43" s="249"/>
      <c r="I43" s="250"/>
      <c r="J43" s="181"/>
      <c r="K43" s="130"/>
      <c r="L43" s="112"/>
      <c r="M43" s="112"/>
      <c r="N43" s="112"/>
      <c r="O43" s="112"/>
      <c r="P43" s="112"/>
      <c r="Q43" s="112"/>
      <c r="R43" s="112"/>
      <c r="S43" s="112"/>
      <c r="T43" s="112"/>
      <c r="U43" s="112"/>
    </row>
    <row r="44" spans="1:21" ht="39" customHeight="1" x14ac:dyDescent="0.25">
      <c r="A44" s="112"/>
      <c r="B44" s="246"/>
      <c r="C44" s="251"/>
      <c r="D44" s="252"/>
      <c r="E44" s="252"/>
      <c r="F44" s="252"/>
      <c r="G44" s="252"/>
      <c r="H44" s="252"/>
      <c r="I44" s="253"/>
      <c r="J44" s="181"/>
      <c r="K44" s="112"/>
      <c r="L44" s="112"/>
      <c r="M44" s="112"/>
      <c r="N44" s="112"/>
      <c r="O44" s="112"/>
      <c r="P44" s="112"/>
      <c r="Q44" s="112"/>
      <c r="R44" s="112"/>
      <c r="S44" s="112"/>
      <c r="T44" s="112"/>
      <c r="U44" s="112"/>
    </row>
    <row r="45" spans="1:21" ht="27" customHeight="1" x14ac:dyDescent="0.25">
      <c r="A45" s="112"/>
      <c r="B45" s="246"/>
      <c r="C45" s="251"/>
      <c r="D45" s="252"/>
      <c r="E45" s="252"/>
      <c r="F45" s="252"/>
      <c r="G45" s="252"/>
      <c r="H45" s="252"/>
      <c r="I45" s="253"/>
      <c r="J45" s="181"/>
      <c r="K45" s="112"/>
      <c r="L45" s="112"/>
      <c r="M45" s="112"/>
      <c r="N45" s="112"/>
      <c r="O45" s="112"/>
      <c r="P45" s="112"/>
      <c r="Q45" s="112"/>
      <c r="R45" s="112"/>
      <c r="S45" s="112"/>
      <c r="T45" s="112"/>
      <c r="U45" s="112"/>
    </row>
    <row r="46" spans="1:21" ht="24.75" customHeight="1" thickBot="1" x14ac:dyDescent="0.3">
      <c r="A46" s="112"/>
      <c r="B46" s="247"/>
      <c r="C46" s="254"/>
      <c r="D46" s="255"/>
      <c r="E46" s="255"/>
      <c r="F46" s="255"/>
      <c r="G46" s="255"/>
      <c r="H46" s="255"/>
      <c r="I46" s="256"/>
      <c r="J46" s="181"/>
      <c r="K46" s="112"/>
      <c r="L46" s="112"/>
      <c r="M46" s="112"/>
      <c r="N46" s="112"/>
      <c r="O46" s="112"/>
      <c r="P46" s="112"/>
      <c r="Q46" s="112"/>
      <c r="R46" s="112"/>
      <c r="S46" s="112"/>
      <c r="T46" s="112"/>
      <c r="U46" s="112"/>
    </row>
    <row r="47" spans="1:21" ht="36.75" customHeight="1" x14ac:dyDescent="0.25">
      <c r="A47" s="112"/>
      <c r="B47" s="130"/>
      <c r="C47" s="130"/>
      <c r="D47" s="130"/>
      <c r="E47" s="130"/>
      <c r="F47" s="130"/>
      <c r="G47" s="130"/>
      <c r="H47" s="130"/>
      <c r="I47" s="130"/>
      <c r="J47" s="130"/>
      <c r="K47" s="112"/>
      <c r="L47" s="112"/>
      <c r="M47" s="112"/>
      <c r="N47" s="112"/>
      <c r="O47" s="112"/>
      <c r="P47" s="112"/>
      <c r="Q47" s="112"/>
      <c r="R47" s="112"/>
      <c r="S47" s="112"/>
      <c r="T47" s="112"/>
      <c r="U47" s="112"/>
    </row>
    <row r="48" spans="1:21" ht="15" customHeight="1" x14ac:dyDescent="0.25">
      <c r="A48" s="112"/>
      <c r="B48" s="112"/>
      <c r="C48" s="112"/>
      <c r="D48" s="112"/>
      <c r="E48" s="112"/>
      <c r="F48" s="112"/>
      <c r="G48" s="112"/>
      <c r="H48" s="112"/>
      <c r="I48" s="112"/>
      <c r="J48" s="112"/>
      <c r="K48" s="112"/>
      <c r="U48" s="112"/>
    </row>
    <row r="49" spans="1:21" ht="15" customHeight="1" x14ac:dyDescent="0.25">
      <c r="A49" s="112"/>
      <c r="B49" s="112"/>
      <c r="C49" s="112"/>
      <c r="D49" s="112"/>
      <c r="E49" s="112"/>
      <c r="F49" s="112"/>
      <c r="G49" s="112"/>
      <c r="H49" s="112"/>
      <c r="I49" s="112"/>
      <c r="J49" s="112"/>
      <c r="K49" s="112"/>
      <c r="U49" s="112"/>
    </row>
    <row r="50" spans="1:21" ht="15" customHeight="1" x14ac:dyDescent="0.25">
      <c r="A50" s="112"/>
      <c r="B50" s="112"/>
      <c r="C50" s="112"/>
      <c r="D50" s="112"/>
      <c r="E50" s="112"/>
      <c r="F50" s="112"/>
      <c r="G50" s="112"/>
      <c r="H50" s="112"/>
      <c r="I50" s="112"/>
      <c r="J50" s="112"/>
      <c r="K50" s="112"/>
      <c r="U50" s="112"/>
    </row>
    <row r="51" spans="1:21" ht="15" customHeight="1" x14ac:dyDescent="0.25">
      <c r="A51" s="112"/>
      <c r="B51" s="112"/>
      <c r="C51" s="112"/>
      <c r="D51" s="112"/>
      <c r="E51" s="112"/>
      <c r="F51" s="112"/>
      <c r="G51" s="112"/>
      <c r="H51" s="112"/>
      <c r="I51" s="112"/>
      <c r="J51" s="112"/>
    </row>
    <row r="52" spans="1:21" ht="15" customHeight="1" x14ac:dyDescent="0.25">
      <c r="A52" s="112"/>
      <c r="B52" s="112"/>
      <c r="C52" s="112"/>
      <c r="D52" s="112"/>
      <c r="E52" s="112"/>
      <c r="F52" s="112"/>
      <c r="G52" s="112"/>
      <c r="H52" s="112"/>
      <c r="I52" s="112"/>
      <c r="J52" s="112"/>
    </row>
    <row r="53" spans="1:21" ht="15" customHeight="1" x14ac:dyDescent="0.25">
      <c r="A53" s="112"/>
      <c r="B53" s="112"/>
      <c r="C53" s="112"/>
      <c r="D53" s="112"/>
      <c r="E53" s="112"/>
      <c r="F53" s="112"/>
      <c r="G53" s="112"/>
      <c r="H53" s="112"/>
      <c r="I53" s="112"/>
      <c r="J53" s="112"/>
    </row>
    <row r="54" spans="1:21" ht="15" customHeight="1" x14ac:dyDescent="0.25">
      <c r="A54" s="112"/>
      <c r="B54" s="112"/>
      <c r="C54" s="112"/>
      <c r="D54" s="112"/>
      <c r="E54" s="112"/>
      <c r="F54" s="112"/>
      <c r="G54" s="112"/>
      <c r="H54" s="112"/>
      <c r="I54" s="112"/>
      <c r="J54" s="112"/>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31" t="s">
        <v>120</v>
      </c>
      <c r="C2" s="231"/>
      <c r="D2" s="231"/>
      <c r="E2" s="231"/>
      <c r="F2" s="310"/>
      <c r="G2" s="310"/>
      <c r="H2" s="310"/>
      <c r="I2" s="310"/>
      <c r="J2" s="310"/>
      <c r="K2" s="310"/>
      <c r="L2" s="310"/>
      <c r="M2" s="310"/>
      <c r="N2" s="310"/>
      <c r="O2" s="310"/>
      <c r="P2" s="310"/>
      <c r="Q2" s="310"/>
      <c r="R2" s="310"/>
    </row>
    <row r="3" spans="1:19" x14ac:dyDescent="0.25">
      <c r="B3" s="241" t="s">
        <v>1</v>
      </c>
      <c r="C3" s="241"/>
      <c r="D3" s="241"/>
      <c r="E3" s="24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121</v>
      </c>
      <c r="D8" s="6">
        <v>41715</v>
      </c>
      <c r="F8" s="21"/>
    </row>
    <row r="9" spans="1:19" x14ac:dyDescent="0.25">
      <c r="C9" s="235" t="s">
        <v>122</v>
      </c>
      <c r="D9" s="5" t="s">
        <v>123</v>
      </c>
      <c r="F9" s="20"/>
      <c r="G9" s="7"/>
    </row>
    <row r="10" spans="1:19" x14ac:dyDescent="0.25">
      <c r="C10" s="235"/>
      <c r="D10" s="5" t="s">
        <v>13</v>
      </c>
      <c r="F10" s="20"/>
    </row>
    <row r="11" spans="1:19" x14ac:dyDescent="0.25">
      <c r="C11" s="2" t="s">
        <v>124</v>
      </c>
      <c r="D11" s="5" t="s">
        <v>123</v>
      </c>
      <c r="F11" s="20"/>
    </row>
    <row r="12" spans="1:19" x14ac:dyDescent="0.25">
      <c r="C12" s="2"/>
      <c r="D12" s="5" t="s">
        <v>125</v>
      </c>
      <c r="F12" s="20"/>
    </row>
    <row r="13" spans="1:19" x14ac:dyDescent="0.25">
      <c r="D13" s="29"/>
      <c r="E13" s="20"/>
      <c r="F13" s="20"/>
    </row>
    <row r="14" spans="1:19" ht="15.75" thickBot="1" x14ac:dyDescent="0.3"/>
    <row r="15" spans="1:19" ht="15.75" thickBot="1" x14ac:dyDescent="0.3">
      <c r="A15" s="311" t="s">
        <v>14</v>
      </c>
      <c r="B15" s="312"/>
      <c r="C15" s="312"/>
      <c r="D15" s="312"/>
      <c r="E15" s="312"/>
      <c r="F15" s="312"/>
      <c r="G15" s="312"/>
      <c r="H15" s="313" t="s">
        <v>126</v>
      </c>
      <c r="I15" s="296"/>
      <c r="J15" s="296"/>
      <c r="K15" s="296"/>
      <c r="L15" s="296"/>
      <c r="M15" s="296"/>
      <c r="N15" s="296"/>
      <c r="O15" s="296"/>
      <c r="P15" s="296"/>
      <c r="Q15" s="296"/>
      <c r="R15" s="297"/>
    </row>
    <row r="16" spans="1:19" ht="28.5" customHeight="1" x14ac:dyDescent="0.25">
      <c r="A16" s="175" t="s">
        <v>17</v>
      </c>
      <c r="B16" s="175" t="s">
        <v>18</v>
      </c>
      <c r="C16" s="184" t="s">
        <v>19</v>
      </c>
      <c r="D16" s="175" t="s">
        <v>20</v>
      </c>
      <c r="E16" s="175" t="s">
        <v>127</v>
      </c>
      <c r="F16" s="175" t="s">
        <v>22</v>
      </c>
      <c r="G16" s="36" t="s">
        <v>23</v>
      </c>
      <c r="H16" s="314" t="s">
        <v>128</v>
      </c>
      <c r="I16" s="315"/>
      <c r="J16" s="315"/>
      <c r="K16" s="316"/>
      <c r="L16" s="175" t="s">
        <v>129</v>
      </c>
      <c r="M16" s="317" t="s">
        <v>130</v>
      </c>
      <c r="N16" s="319" t="s">
        <v>131</v>
      </c>
      <c r="O16" s="321" t="s">
        <v>132</v>
      </c>
      <c r="P16" s="322"/>
      <c r="Q16" s="314" t="s">
        <v>16</v>
      </c>
      <c r="R16" s="316"/>
    </row>
    <row r="17" spans="1:18" ht="30" customHeight="1" x14ac:dyDescent="0.25">
      <c r="A17" s="239" t="s">
        <v>26</v>
      </c>
      <c r="B17" s="240">
        <v>0.3</v>
      </c>
      <c r="C17" s="218" t="s">
        <v>27</v>
      </c>
      <c r="D17" s="10" t="s">
        <v>28</v>
      </c>
      <c r="E17" s="218">
        <v>4</v>
      </c>
      <c r="F17" s="218" t="s">
        <v>29</v>
      </c>
      <c r="G17" s="232" t="s">
        <v>30</v>
      </c>
      <c r="H17" s="172" t="s">
        <v>133</v>
      </c>
      <c r="I17" s="172" t="s">
        <v>134</v>
      </c>
      <c r="J17" s="172" t="s">
        <v>135</v>
      </c>
      <c r="K17" s="172" t="s">
        <v>136</v>
      </c>
      <c r="L17" s="9" t="s">
        <v>137</v>
      </c>
      <c r="M17" s="318"/>
      <c r="N17" s="320"/>
      <c r="O17" s="22" t="s">
        <v>138</v>
      </c>
      <c r="P17" s="22" t="s">
        <v>117</v>
      </c>
      <c r="Q17" s="22" t="s">
        <v>24</v>
      </c>
      <c r="R17" s="173" t="s">
        <v>25</v>
      </c>
    </row>
    <row r="18" spans="1:18" ht="45" customHeight="1" x14ac:dyDescent="0.25">
      <c r="A18" s="239"/>
      <c r="B18" s="239"/>
      <c r="C18" s="219"/>
      <c r="D18" s="11" t="s">
        <v>31</v>
      </c>
      <c r="E18" s="219"/>
      <c r="F18" s="219"/>
      <c r="G18" s="232"/>
      <c r="H18" s="307">
        <v>0.25</v>
      </c>
      <c r="I18" s="298">
        <f>1/E17</f>
        <v>0.25</v>
      </c>
      <c r="J18" s="298"/>
      <c r="K18" s="298"/>
      <c r="L18" s="304">
        <f>SUM(H18:K18)</f>
        <v>0.5</v>
      </c>
      <c r="M18" s="304">
        <f>2*B17/E17</f>
        <v>0.15</v>
      </c>
      <c r="N18" s="301" t="s">
        <v>139</v>
      </c>
      <c r="O18" s="301" t="s">
        <v>140</v>
      </c>
      <c r="P18" s="218" t="s">
        <v>141</v>
      </c>
      <c r="Q18" s="301" t="s">
        <v>142</v>
      </c>
      <c r="R18" s="218"/>
    </row>
    <row r="19" spans="1:18" ht="35.25" customHeight="1" x14ac:dyDescent="0.25">
      <c r="A19" s="239"/>
      <c r="B19" s="239"/>
      <c r="C19" s="219"/>
      <c r="D19" s="11" t="s">
        <v>32</v>
      </c>
      <c r="E19" s="219"/>
      <c r="F19" s="219"/>
      <c r="G19" s="232"/>
      <c r="H19" s="308"/>
      <c r="I19" s="299"/>
      <c r="J19" s="299"/>
      <c r="K19" s="299"/>
      <c r="L19" s="305"/>
      <c r="M19" s="305"/>
      <c r="N19" s="302"/>
      <c r="O19" s="302"/>
      <c r="P19" s="219"/>
      <c r="Q19" s="302"/>
      <c r="R19" s="219"/>
    </row>
    <row r="20" spans="1:18" ht="39.75" customHeight="1" x14ac:dyDescent="0.25">
      <c r="A20" s="239"/>
      <c r="B20" s="239"/>
      <c r="C20" s="220"/>
      <c r="D20" s="11" t="s">
        <v>33</v>
      </c>
      <c r="E20" s="220"/>
      <c r="F20" s="220"/>
      <c r="G20" s="232"/>
      <c r="H20" s="309"/>
      <c r="I20" s="300"/>
      <c r="J20" s="300"/>
      <c r="K20" s="300"/>
      <c r="L20" s="306"/>
      <c r="M20" s="306"/>
      <c r="N20" s="303"/>
      <c r="O20" s="303"/>
      <c r="P20" s="220"/>
      <c r="Q20" s="303"/>
      <c r="R20" s="220"/>
    </row>
    <row r="21" spans="1:18" ht="56.25" customHeight="1" x14ac:dyDescent="0.25">
      <c r="A21" s="228" t="s">
        <v>34</v>
      </c>
      <c r="B21" s="225">
        <v>0.4</v>
      </c>
      <c r="C21" s="218" t="s">
        <v>35</v>
      </c>
      <c r="D21" s="11" t="s">
        <v>143</v>
      </c>
      <c r="E21" s="218">
        <v>20</v>
      </c>
      <c r="F21" s="218" t="s">
        <v>37</v>
      </c>
      <c r="G21" s="218" t="s">
        <v>144</v>
      </c>
      <c r="H21" s="298">
        <v>0.08</v>
      </c>
      <c r="I21" s="298">
        <f>7/E21</f>
        <v>0.35</v>
      </c>
      <c r="J21" s="289"/>
      <c r="K21" s="218"/>
      <c r="L21" s="289">
        <f>+H21+I21+J21+K21</f>
        <v>0.43</v>
      </c>
      <c r="M21" s="289">
        <f>9*B21/E21</f>
        <v>0.18</v>
      </c>
      <c r="N21" s="218"/>
      <c r="O21" s="218"/>
      <c r="P21" s="218"/>
      <c r="Q21" s="218"/>
      <c r="R21" s="222"/>
    </row>
    <row r="22" spans="1:18" ht="47.25" customHeight="1" x14ac:dyDescent="0.25">
      <c r="A22" s="229"/>
      <c r="B22" s="226"/>
      <c r="C22" s="219"/>
      <c r="D22" s="11" t="s">
        <v>39</v>
      </c>
      <c r="E22" s="219"/>
      <c r="F22" s="219"/>
      <c r="G22" s="219"/>
      <c r="H22" s="299"/>
      <c r="I22" s="299"/>
      <c r="J22" s="219"/>
      <c r="K22" s="219"/>
      <c r="L22" s="290"/>
      <c r="M22" s="290"/>
      <c r="N22" s="219"/>
      <c r="O22" s="219"/>
      <c r="P22" s="219"/>
      <c r="Q22" s="219"/>
      <c r="R22" s="223"/>
    </row>
    <row r="23" spans="1:18" ht="57" customHeight="1" x14ac:dyDescent="0.25">
      <c r="A23" s="230"/>
      <c r="B23" s="227"/>
      <c r="C23" s="220"/>
      <c r="D23" s="11" t="s">
        <v>41</v>
      </c>
      <c r="E23" s="219"/>
      <c r="F23" s="220"/>
      <c r="G23" s="220"/>
      <c r="H23" s="300"/>
      <c r="I23" s="300"/>
      <c r="J23" s="220"/>
      <c r="K23" s="220"/>
      <c r="L23" s="291"/>
      <c r="M23" s="291"/>
      <c r="N23" s="220"/>
      <c r="O23" s="220"/>
      <c r="P23" s="220"/>
      <c r="Q23" s="220"/>
      <c r="R23" s="224"/>
    </row>
    <row r="24" spans="1:18" ht="55.5" customHeight="1" x14ac:dyDescent="0.25">
      <c r="A24" s="228" t="s">
        <v>43</v>
      </c>
      <c r="B24" s="225">
        <v>0.3</v>
      </c>
      <c r="C24" s="218" t="s">
        <v>44</v>
      </c>
      <c r="D24" s="11" t="s">
        <v>45</v>
      </c>
      <c r="E24" s="218">
        <v>15</v>
      </c>
      <c r="F24" s="218" t="s">
        <v>29</v>
      </c>
      <c r="G24" s="218" t="s">
        <v>42</v>
      </c>
      <c r="H24" s="298">
        <v>0.1</v>
      </c>
      <c r="I24" s="298">
        <f>5/E24</f>
        <v>0.33333333333333331</v>
      </c>
      <c r="J24" s="218"/>
      <c r="K24" s="218"/>
      <c r="L24" s="289">
        <f>+H24+I24+J24+K24</f>
        <v>0.43333333333333335</v>
      </c>
      <c r="M24" s="289">
        <f>8*B24/E24</f>
        <v>0.16</v>
      </c>
      <c r="N24" s="218"/>
      <c r="O24" s="218"/>
      <c r="P24" s="218"/>
      <c r="Q24" s="218"/>
      <c r="R24" s="218"/>
    </row>
    <row r="25" spans="1:18" ht="39.75" customHeight="1" x14ac:dyDescent="0.25">
      <c r="A25" s="229"/>
      <c r="B25" s="226"/>
      <c r="C25" s="219"/>
      <c r="D25" s="11" t="s">
        <v>46</v>
      </c>
      <c r="E25" s="219"/>
      <c r="F25" s="219"/>
      <c r="G25" s="219"/>
      <c r="H25" s="299"/>
      <c r="I25" s="299"/>
      <c r="J25" s="219"/>
      <c r="K25" s="219"/>
      <c r="L25" s="290"/>
      <c r="M25" s="290"/>
      <c r="N25" s="219"/>
      <c r="O25" s="219"/>
      <c r="P25" s="219"/>
      <c r="Q25" s="219"/>
      <c r="R25" s="219"/>
    </row>
    <row r="26" spans="1:18" ht="39" customHeight="1" x14ac:dyDescent="0.25">
      <c r="A26" s="230"/>
      <c r="B26" s="227"/>
      <c r="C26" s="220"/>
      <c r="D26" s="11" t="s">
        <v>47</v>
      </c>
      <c r="E26" s="220"/>
      <c r="F26" s="220"/>
      <c r="G26" s="220"/>
      <c r="H26" s="300"/>
      <c r="I26" s="300"/>
      <c r="J26" s="220"/>
      <c r="K26" s="220"/>
      <c r="L26" s="291"/>
      <c r="M26" s="291"/>
      <c r="N26" s="220"/>
      <c r="O26" s="220"/>
      <c r="P26" s="220"/>
      <c r="Q26" s="220"/>
      <c r="R26" s="220"/>
    </row>
    <row r="27" spans="1:18" ht="33.75" customHeight="1" x14ac:dyDescent="0.25">
      <c r="A27" s="173" t="s">
        <v>48</v>
      </c>
      <c r="B27" s="174">
        <f>SUM(B17:B26)</f>
        <v>1</v>
      </c>
      <c r="C27" s="174"/>
      <c r="D27" s="5"/>
      <c r="E27" s="5"/>
      <c r="F27" s="5"/>
      <c r="G27" s="11"/>
      <c r="H27" s="174">
        <f>SUM(H18:H26)</f>
        <v>0.43000000000000005</v>
      </c>
      <c r="I27" s="17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13"/>
      <c r="E29" s="214"/>
      <c r="F29" s="292"/>
      <c r="G29" s="293"/>
      <c r="H29" s="294"/>
      <c r="I29" s="24"/>
      <c r="J29" s="24"/>
      <c r="K29" s="24"/>
      <c r="L29" s="24"/>
      <c r="M29" s="24"/>
      <c r="N29" s="24"/>
      <c r="O29" s="24"/>
      <c r="P29" s="24"/>
      <c r="Q29" s="24"/>
      <c r="R29" s="24"/>
    </row>
    <row r="30" spans="1:18" ht="15.75" thickBot="1" x14ac:dyDescent="0.3">
      <c r="A30" s="13"/>
      <c r="D30" s="211" t="s">
        <v>49</v>
      </c>
      <c r="E30" s="212"/>
      <c r="F30" s="177"/>
      <c r="G30" s="212" t="s">
        <v>50</v>
      </c>
      <c r="H30" s="215"/>
      <c r="I30" s="25"/>
      <c r="J30" s="25"/>
      <c r="K30" s="25"/>
      <c r="L30" s="25"/>
      <c r="M30" s="25"/>
      <c r="N30" s="25"/>
      <c r="O30" s="25"/>
      <c r="P30" s="25"/>
      <c r="Q30" s="25"/>
      <c r="R30" s="25"/>
    </row>
    <row r="31" spans="1:18" ht="15.75" thickBot="1" x14ac:dyDescent="0.3">
      <c r="A31" s="13"/>
    </row>
    <row r="32" spans="1:18" ht="15.75" thickBot="1" x14ac:dyDescent="0.3">
      <c r="A32" s="13"/>
      <c r="B32" s="295" t="s">
        <v>145</v>
      </c>
      <c r="C32" s="296"/>
      <c r="D32" s="296"/>
      <c r="E32" s="296"/>
      <c r="F32" s="296"/>
      <c r="G32" s="296"/>
      <c r="H32" s="297"/>
      <c r="I32" s="34"/>
      <c r="J32" s="34"/>
      <c r="K32" s="34"/>
      <c r="L32" s="34"/>
      <c r="M32" s="34"/>
      <c r="N32" s="34"/>
      <c r="O32" s="34"/>
      <c r="P32" s="34"/>
      <c r="Q32" s="34"/>
      <c r="R32" s="34"/>
    </row>
    <row r="33" spans="1:18" ht="42.75" x14ac:dyDescent="0.25">
      <c r="A33" s="13"/>
      <c r="B33" s="14" t="s">
        <v>146</v>
      </c>
      <c r="C33" s="30" t="s">
        <v>147</v>
      </c>
      <c r="D33" s="15" t="s">
        <v>148</v>
      </c>
      <c r="E33" s="15" t="s">
        <v>149</v>
      </c>
      <c r="F33" s="15" t="s">
        <v>150</v>
      </c>
      <c r="G33" s="184" t="s">
        <v>151</v>
      </c>
      <c r="H33" s="184" t="s">
        <v>152</v>
      </c>
      <c r="I33" s="25"/>
      <c r="J33" s="25"/>
      <c r="K33" s="25"/>
      <c r="L33" s="25"/>
      <c r="M33" s="25"/>
      <c r="N33" s="25"/>
      <c r="O33" s="25"/>
      <c r="P33" s="25"/>
      <c r="Q33" s="25"/>
      <c r="R33" s="25"/>
    </row>
    <row r="34" spans="1:18" ht="105" x14ac:dyDescent="0.25">
      <c r="B34" s="26" t="s">
        <v>153</v>
      </c>
      <c r="C34" s="11" t="s">
        <v>154</v>
      </c>
      <c r="D34" s="11" t="s">
        <v>155</v>
      </c>
      <c r="E34" s="16">
        <v>41807</v>
      </c>
      <c r="F34" s="11" t="s">
        <v>156</v>
      </c>
      <c r="G34" s="20"/>
      <c r="H34" s="17"/>
      <c r="I34" s="20"/>
      <c r="J34" s="20"/>
      <c r="K34" s="20"/>
      <c r="L34" s="20"/>
      <c r="M34" s="20"/>
      <c r="N34" s="20"/>
      <c r="O34" s="20"/>
      <c r="P34" s="20"/>
      <c r="Q34" s="20"/>
      <c r="R34" s="20"/>
    </row>
    <row r="35" spans="1:18" ht="42.75" x14ac:dyDescent="0.25">
      <c r="B35" s="27" t="s">
        <v>157</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158</v>
      </c>
      <c r="C37" s="32"/>
      <c r="D37" s="5"/>
      <c r="E37" s="5"/>
      <c r="F37" s="5"/>
      <c r="G37" s="5"/>
      <c r="H37" s="17"/>
      <c r="I37" s="20"/>
      <c r="J37" s="20"/>
      <c r="K37" s="20"/>
      <c r="L37" s="20"/>
      <c r="M37" s="20"/>
      <c r="N37" s="20"/>
      <c r="O37" s="20"/>
      <c r="P37" s="20"/>
      <c r="Q37" s="20"/>
      <c r="R37" s="20"/>
    </row>
    <row r="38" spans="1:18" ht="15.75" thickBot="1" x14ac:dyDescent="0.3">
      <c r="B38" s="176" t="s">
        <v>159</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4"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31" t="s">
        <v>120</v>
      </c>
      <c r="C2" s="231"/>
      <c r="D2" s="231"/>
      <c r="E2" s="231"/>
      <c r="F2" s="310"/>
      <c r="G2" s="310"/>
      <c r="H2" s="310"/>
      <c r="I2" s="310"/>
      <c r="J2" s="310"/>
      <c r="K2" s="310"/>
      <c r="L2" s="310"/>
      <c r="M2" s="310"/>
      <c r="N2" s="310"/>
      <c r="O2" s="310"/>
      <c r="P2" s="310"/>
      <c r="Q2" s="310"/>
      <c r="R2" s="310"/>
    </row>
    <row r="3" spans="1:19" x14ac:dyDescent="0.25">
      <c r="B3" s="241" t="s">
        <v>1</v>
      </c>
      <c r="C3" s="241"/>
      <c r="D3" s="241"/>
      <c r="E3" s="24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121</v>
      </c>
      <c r="D8" s="6">
        <v>41715</v>
      </c>
      <c r="F8" s="21"/>
    </row>
    <row r="9" spans="1:19" x14ac:dyDescent="0.25">
      <c r="C9" s="235" t="s">
        <v>122</v>
      </c>
      <c r="D9" s="5" t="s">
        <v>123</v>
      </c>
      <c r="F9" s="20"/>
      <c r="G9" s="7"/>
    </row>
    <row r="10" spans="1:19" x14ac:dyDescent="0.25">
      <c r="C10" s="235"/>
      <c r="D10" s="5" t="s">
        <v>13</v>
      </c>
      <c r="F10" s="20"/>
    </row>
    <row r="11" spans="1:19" x14ac:dyDescent="0.25">
      <c r="C11" s="2" t="s">
        <v>124</v>
      </c>
      <c r="D11" s="5" t="s">
        <v>160</v>
      </c>
      <c r="F11" s="20"/>
    </row>
    <row r="12" spans="1:19" x14ac:dyDescent="0.25">
      <c r="C12" s="2"/>
      <c r="D12" s="5" t="s">
        <v>161</v>
      </c>
      <c r="F12" s="20"/>
    </row>
    <row r="13" spans="1:19" x14ac:dyDescent="0.25">
      <c r="D13" s="29"/>
      <c r="E13" s="20"/>
      <c r="F13" s="20"/>
    </row>
    <row r="14" spans="1:19" ht="15.75" thickBot="1" x14ac:dyDescent="0.3"/>
    <row r="15" spans="1:19" ht="15.75" thickBot="1" x14ac:dyDescent="0.3">
      <c r="A15" s="311" t="s">
        <v>14</v>
      </c>
      <c r="B15" s="312"/>
      <c r="C15" s="312"/>
      <c r="D15" s="312"/>
      <c r="E15" s="312"/>
      <c r="F15" s="312"/>
      <c r="G15" s="312"/>
      <c r="H15" s="313" t="s">
        <v>126</v>
      </c>
      <c r="I15" s="296"/>
      <c r="J15" s="296"/>
      <c r="K15" s="296"/>
      <c r="L15" s="296"/>
      <c r="M15" s="296"/>
      <c r="N15" s="296"/>
      <c r="O15" s="296"/>
      <c r="P15" s="296"/>
      <c r="Q15" s="296"/>
      <c r="R15" s="297"/>
    </row>
    <row r="16" spans="1:19" ht="28.5" customHeight="1" x14ac:dyDescent="0.25">
      <c r="A16" s="175" t="s">
        <v>17</v>
      </c>
      <c r="B16" s="175" t="s">
        <v>18</v>
      </c>
      <c r="C16" s="184" t="s">
        <v>19</v>
      </c>
      <c r="D16" s="175" t="s">
        <v>20</v>
      </c>
      <c r="E16" s="175" t="s">
        <v>127</v>
      </c>
      <c r="F16" s="175" t="s">
        <v>22</v>
      </c>
      <c r="G16" s="36" t="s">
        <v>23</v>
      </c>
      <c r="H16" s="314" t="s">
        <v>128</v>
      </c>
      <c r="I16" s="315"/>
      <c r="J16" s="315"/>
      <c r="K16" s="316"/>
      <c r="L16" s="175" t="s">
        <v>129</v>
      </c>
      <c r="M16" s="317" t="s">
        <v>130</v>
      </c>
      <c r="N16" s="319" t="s">
        <v>131</v>
      </c>
      <c r="O16" s="321" t="s">
        <v>132</v>
      </c>
      <c r="P16" s="322"/>
      <c r="Q16" s="314" t="s">
        <v>16</v>
      </c>
      <c r="R16" s="316"/>
    </row>
    <row r="17" spans="1:18" ht="30" customHeight="1" x14ac:dyDescent="0.25">
      <c r="A17" s="239" t="s">
        <v>26</v>
      </c>
      <c r="B17" s="240">
        <v>0.3</v>
      </c>
      <c r="C17" s="218" t="s">
        <v>27</v>
      </c>
      <c r="D17" s="10" t="s">
        <v>28</v>
      </c>
      <c r="E17" s="218">
        <v>4</v>
      </c>
      <c r="F17" s="218" t="s">
        <v>29</v>
      </c>
      <c r="G17" s="232" t="s">
        <v>30</v>
      </c>
      <c r="H17" s="172" t="s">
        <v>133</v>
      </c>
      <c r="I17" s="172" t="s">
        <v>134</v>
      </c>
      <c r="J17" s="172" t="s">
        <v>135</v>
      </c>
      <c r="K17" s="172" t="s">
        <v>136</v>
      </c>
      <c r="L17" s="9" t="s">
        <v>137</v>
      </c>
      <c r="M17" s="318"/>
      <c r="N17" s="320"/>
      <c r="O17" s="22" t="s">
        <v>138</v>
      </c>
      <c r="P17" s="22" t="s">
        <v>117</v>
      </c>
      <c r="Q17" s="22" t="s">
        <v>24</v>
      </c>
      <c r="R17" s="173" t="s">
        <v>25</v>
      </c>
    </row>
    <row r="18" spans="1:18" ht="45" customHeight="1" x14ac:dyDescent="0.25">
      <c r="A18" s="239"/>
      <c r="B18" s="239"/>
      <c r="C18" s="219"/>
      <c r="D18" s="11" t="s">
        <v>31</v>
      </c>
      <c r="E18" s="219"/>
      <c r="F18" s="219"/>
      <c r="G18" s="232"/>
      <c r="H18" s="298">
        <f>1/E17</f>
        <v>0.25</v>
      </c>
      <c r="I18" s="298">
        <f>+'Seguimiento 2'!I18:I20</f>
        <v>0.25</v>
      </c>
      <c r="J18" s="298">
        <f>2/E17</f>
        <v>0.5</v>
      </c>
      <c r="K18" s="298"/>
      <c r="L18" s="304">
        <f>+H18+I18+J18</f>
        <v>1</v>
      </c>
      <c r="M18" s="304">
        <f>4*B17/E17</f>
        <v>0.3</v>
      </c>
      <c r="N18" s="301" t="s">
        <v>139</v>
      </c>
      <c r="O18" s="301" t="s">
        <v>140</v>
      </c>
      <c r="P18" s="218" t="s">
        <v>141</v>
      </c>
      <c r="Q18" s="301" t="s">
        <v>142</v>
      </c>
      <c r="R18" s="218"/>
    </row>
    <row r="19" spans="1:18" ht="35.25" customHeight="1" x14ac:dyDescent="0.25">
      <c r="A19" s="239"/>
      <c r="B19" s="239"/>
      <c r="C19" s="219"/>
      <c r="D19" s="11" t="s">
        <v>32</v>
      </c>
      <c r="E19" s="219"/>
      <c r="F19" s="219"/>
      <c r="G19" s="232"/>
      <c r="H19" s="299"/>
      <c r="I19" s="299"/>
      <c r="J19" s="299"/>
      <c r="K19" s="299"/>
      <c r="L19" s="305"/>
      <c r="M19" s="305"/>
      <c r="N19" s="302"/>
      <c r="O19" s="302"/>
      <c r="P19" s="219"/>
      <c r="Q19" s="302"/>
      <c r="R19" s="219"/>
    </row>
    <row r="20" spans="1:18" ht="39.75" customHeight="1" x14ac:dyDescent="0.25">
      <c r="A20" s="239"/>
      <c r="B20" s="239"/>
      <c r="C20" s="220"/>
      <c r="D20" s="11" t="s">
        <v>33</v>
      </c>
      <c r="E20" s="220"/>
      <c r="F20" s="220"/>
      <c r="G20" s="232"/>
      <c r="H20" s="300"/>
      <c r="I20" s="300"/>
      <c r="J20" s="300"/>
      <c r="K20" s="300"/>
      <c r="L20" s="306"/>
      <c r="M20" s="306"/>
      <c r="N20" s="303"/>
      <c r="O20" s="303"/>
      <c r="P20" s="220"/>
      <c r="Q20" s="303"/>
      <c r="R20" s="220"/>
    </row>
    <row r="21" spans="1:18" ht="56.25" customHeight="1" x14ac:dyDescent="0.25">
      <c r="A21" s="228" t="s">
        <v>34</v>
      </c>
      <c r="B21" s="225">
        <v>0.4</v>
      </c>
      <c r="C21" s="218" t="s">
        <v>35</v>
      </c>
      <c r="D21" s="11" t="s">
        <v>143</v>
      </c>
      <c r="E21" s="218">
        <v>20</v>
      </c>
      <c r="F21" s="218" t="s">
        <v>37</v>
      </c>
      <c r="G21" s="218" t="s">
        <v>144</v>
      </c>
      <c r="H21" s="298">
        <f>7/25</f>
        <v>0.28000000000000003</v>
      </c>
      <c r="I21" s="289">
        <f>+'Seguimiento 2'!I21:I23</f>
        <v>0.35</v>
      </c>
      <c r="J21" s="298">
        <f>5/E21</f>
        <v>0.25</v>
      </c>
      <c r="K21" s="218"/>
      <c r="L21" s="289">
        <f>+H21+I21+J21+K21</f>
        <v>0.88</v>
      </c>
      <c r="M21" s="289">
        <f>+L21*B21</f>
        <v>0.35200000000000004</v>
      </c>
      <c r="N21" s="218"/>
      <c r="O21" s="218"/>
      <c r="P21" s="218"/>
      <c r="Q21" s="218"/>
      <c r="R21" s="218"/>
    </row>
    <row r="22" spans="1:18" ht="47.25" customHeight="1" x14ac:dyDescent="0.25">
      <c r="A22" s="229"/>
      <c r="B22" s="226"/>
      <c r="C22" s="219"/>
      <c r="D22" s="11" t="s">
        <v>39</v>
      </c>
      <c r="E22" s="219"/>
      <c r="F22" s="219"/>
      <c r="G22" s="219"/>
      <c r="H22" s="299"/>
      <c r="I22" s="219"/>
      <c r="J22" s="299"/>
      <c r="K22" s="219"/>
      <c r="L22" s="290"/>
      <c r="M22" s="290"/>
      <c r="N22" s="219"/>
      <c r="O22" s="219"/>
      <c r="P22" s="219"/>
      <c r="Q22" s="219"/>
      <c r="R22" s="219"/>
    </row>
    <row r="23" spans="1:18" ht="57" customHeight="1" x14ac:dyDescent="0.25">
      <c r="A23" s="230"/>
      <c r="B23" s="227"/>
      <c r="C23" s="220"/>
      <c r="D23" s="11" t="s">
        <v>41</v>
      </c>
      <c r="E23" s="219"/>
      <c r="F23" s="220"/>
      <c r="G23" s="220"/>
      <c r="H23" s="300"/>
      <c r="I23" s="220"/>
      <c r="J23" s="300"/>
      <c r="K23" s="220"/>
      <c r="L23" s="291"/>
      <c r="M23" s="291"/>
      <c r="N23" s="220"/>
      <c r="O23" s="220"/>
      <c r="P23" s="220"/>
      <c r="Q23" s="220"/>
      <c r="R23" s="220"/>
    </row>
    <row r="24" spans="1:18" ht="55.5" customHeight="1" x14ac:dyDescent="0.25">
      <c r="A24" s="228" t="s">
        <v>43</v>
      </c>
      <c r="B24" s="225">
        <v>0.3</v>
      </c>
      <c r="C24" s="218" t="s">
        <v>44</v>
      </c>
      <c r="D24" s="11" t="s">
        <v>45</v>
      </c>
      <c r="E24" s="218">
        <v>15</v>
      </c>
      <c r="F24" s="218" t="s">
        <v>29</v>
      </c>
      <c r="G24" s="218" t="s">
        <v>42</v>
      </c>
      <c r="H24" s="298">
        <f>3/30</f>
        <v>0.1</v>
      </c>
      <c r="I24" s="289">
        <f>+'Seguimiento 2'!I24:I26</f>
        <v>0.33333333333333331</v>
      </c>
      <c r="J24" s="298">
        <f>6/E24</f>
        <v>0.4</v>
      </c>
      <c r="K24" s="218"/>
      <c r="L24" s="289">
        <f>+H24+I24+J24+K24</f>
        <v>0.83333333333333337</v>
      </c>
      <c r="M24" s="289">
        <f>14*B24/E24</f>
        <v>0.28000000000000003</v>
      </c>
      <c r="N24" s="218"/>
      <c r="O24" s="218"/>
      <c r="P24" s="218"/>
      <c r="Q24" s="218"/>
      <c r="R24" s="218"/>
    </row>
    <row r="25" spans="1:18" ht="39.75" customHeight="1" x14ac:dyDescent="0.25">
      <c r="A25" s="229"/>
      <c r="B25" s="226"/>
      <c r="C25" s="219"/>
      <c r="D25" s="11" t="s">
        <v>46</v>
      </c>
      <c r="E25" s="219"/>
      <c r="F25" s="219"/>
      <c r="G25" s="219"/>
      <c r="H25" s="299"/>
      <c r="I25" s="219"/>
      <c r="J25" s="299"/>
      <c r="K25" s="219"/>
      <c r="L25" s="290"/>
      <c r="M25" s="290"/>
      <c r="N25" s="219"/>
      <c r="O25" s="219"/>
      <c r="P25" s="219"/>
      <c r="Q25" s="219"/>
      <c r="R25" s="219"/>
    </row>
    <row r="26" spans="1:18" ht="39" customHeight="1" x14ac:dyDescent="0.25">
      <c r="A26" s="230"/>
      <c r="B26" s="227"/>
      <c r="C26" s="220"/>
      <c r="D26" s="11" t="s">
        <v>47</v>
      </c>
      <c r="E26" s="220"/>
      <c r="F26" s="220"/>
      <c r="G26" s="220"/>
      <c r="H26" s="300"/>
      <c r="I26" s="220"/>
      <c r="J26" s="300"/>
      <c r="K26" s="220"/>
      <c r="L26" s="291"/>
      <c r="M26" s="291"/>
      <c r="N26" s="220"/>
      <c r="O26" s="220"/>
      <c r="P26" s="220"/>
      <c r="Q26" s="220"/>
      <c r="R26" s="220"/>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13"/>
      <c r="E29" s="214"/>
      <c r="F29" s="292"/>
      <c r="G29" s="293"/>
      <c r="H29" s="294"/>
      <c r="I29" s="24"/>
      <c r="J29" s="24"/>
      <c r="K29" s="24"/>
      <c r="L29" s="24"/>
      <c r="M29" s="24"/>
      <c r="N29" s="24"/>
      <c r="O29" s="24"/>
      <c r="P29" s="24"/>
      <c r="Q29" s="24"/>
      <c r="R29" s="24"/>
    </row>
    <row r="30" spans="1:18" ht="15.75" thickBot="1" x14ac:dyDescent="0.3">
      <c r="A30" s="13"/>
      <c r="D30" s="211" t="s">
        <v>49</v>
      </c>
      <c r="E30" s="212"/>
      <c r="F30" s="177"/>
      <c r="G30" s="212" t="s">
        <v>50</v>
      </c>
      <c r="H30" s="215"/>
      <c r="I30" s="25"/>
      <c r="J30" s="25"/>
      <c r="K30" s="25"/>
      <c r="L30" s="25"/>
      <c r="M30" s="25"/>
      <c r="N30" s="25"/>
      <c r="O30" s="25"/>
      <c r="P30" s="25"/>
      <c r="Q30" s="25"/>
      <c r="R30" s="25"/>
    </row>
    <row r="31" spans="1:18" ht="15.75" thickBot="1" x14ac:dyDescent="0.3">
      <c r="A31" s="13"/>
    </row>
    <row r="32" spans="1:18" ht="15.75" thickBot="1" x14ac:dyDescent="0.3">
      <c r="A32" s="13"/>
      <c r="B32" s="295" t="s">
        <v>145</v>
      </c>
      <c r="C32" s="296"/>
      <c r="D32" s="296"/>
      <c r="E32" s="296"/>
      <c r="F32" s="296"/>
      <c r="G32" s="296"/>
      <c r="H32" s="297"/>
      <c r="I32" s="34"/>
      <c r="J32" s="34"/>
      <c r="K32" s="34"/>
      <c r="L32" s="34"/>
      <c r="M32" s="34"/>
      <c r="N32" s="34"/>
      <c r="O32" s="34"/>
      <c r="P32" s="34"/>
      <c r="Q32" s="34"/>
      <c r="R32" s="34"/>
    </row>
    <row r="33" spans="1:18" ht="42.75" x14ac:dyDescent="0.25">
      <c r="A33" s="13"/>
      <c r="B33" s="14" t="s">
        <v>146</v>
      </c>
      <c r="C33" s="30" t="s">
        <v>147</v>
      </c>
      <c r="D33" s="15" t="s">
        <v>148</v>
      </c>
      <c r="E33" s="15" t="s">
        <v>149</v>
      </c>
      <c r="F33" s="15" t="s">
        <v>150</v>
      </c>
      <c r="G33" s="184" t="s">
        <v>151</v>
      </c>
      <c r="H33" s="184" t="s">
        <v>152</v>
      </c>
      <c r="I33" s="25"/>
      <c r="J33" s="25"/>
      <c r="K33" s="25"/>
      <c r="L33" s="25"/>
      <c r="M33" s="25"/>
      <c r="N33" s="25"/>
      <c r="O33" s="25"/>
      <c r="P33" s="25"/>
      <c r="Q33" s="25"/>
      <c r="R33" s="25"/>
    </row>
    <row r="34" spans="1:18" ht="105" x14ac:dyDescent="0.25">
      <c r="B34" s="26" t="s">
        <v>153</v>
      </c>
      <c r="C34" s="11" t="s">
        <v>154</v>
      </c>
      <c r="D34" s="11" t="s">
        <v>155</v>
      </c>
      <c r="E34" s="16">
        <v>41807</v>
      </c>
      <c r="F34" s="11" t="s">
        <v>156</v>
      </c>
      <c r="G34" s="20"/>
      <c r="H34" s="17"/>
      <c r="I34" s="20"/>
      <c r="J34" s="20"/>
      <c r="K34" s="20"/>
      <c r="L34" s="20"/>
      <c r="M34" s="20"/>
      <c r="N34" s="20"/>
      <c r="O34" s="20"/>
      <c r="P34" s="20"/>
      <c r="Q34" s="20"/>
      <c r="R34" s="20"/>
    </row>
    <row r="35" spans="1:18" ht="42.75" x14ac:dyDescent="0.25">
      <c r="B35" s="27" t="s">
        <v>157</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158</v>
      </c>
      <c r="C37" s="32"/>
      <c r="D37" s="5"/>
      <c r="E37" s="5"/>
      <c r="F37" s="5"/>
      <c r="G37" s="5"/>
      <c r="H37" s="17"/>
      <c r="I37" s="20"/>
      <c r="J37" s="20"/>
      <c r="K37" s="20"/>
      <c r="L37" s="20"/>
      <c r="M37" s="20"/>
      <c r="N37" s="20"/>
      <c r="O37" s="20"/>
      <c r="P37" s="20"/>
      <c r="Q37" s="20"/>
      <c r="R37" s="20"/>
    </row>
    <row r="38" spans="1:18" ht="15.75" thickBot="1" x14ac:dyDescent="0.3">
      <c r="B38" s="176" t="s">
        <v>159</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31" t="s">
        <v>120</v>
      </c>
      <c r="C2" s="231"/>
      <c r="D2" s="231"/>
      <c r="E2" s="231"/>
      <c r="F2" s="310"/>
      <c r="G2" s="310"/>
      <c r="H2" s="310"/>
      <c r="I2" s="310"/>
      <c r="J2" s="310"/>
      <c r="K2" s="310"/>
      <c r="L2" s="310"/>
      <c r="M2" s="310"/>
      <c r="N2" s="310"/>
      <c r="O2" s="310"/>
      <c r="P2" s="310"/>
      <c r="Q2" s="310"/>
      <c r="R2" s="310"/>
    </row>
    <row r="3" spans="1:19" x14ac:dyDescent="0.25">
      <c r="B3" s="241" t="s">
        <v>1</v>
      </c>
      <c r="C3" s="241"/>
      <c r="D3" s="241"/>
      <c r="E3" s="24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121</v>
      </c>
      <c r="D8" s="6">
        <v>41715</v>
      </c>
      <c r="F8" s="21"/>
    </row>
    <row r="9" spans="1:19" x14ac:dyDescent="0.25">
      <c r="C9" s="235" t="s">
        <v>122</v>
      </c>
      <c r="D9" s="5" t="s">
        <v>123</v>
      </c>
      <c r="F9" s="20"/>
      <c r="G9" s="7"/>
    </row>
    <row r="10" spans="1:19" x14ac:dyDescent="0.25">
      <c r="C10" s="235"/>
      <c r="D10" s="5" t="s">
        <v>13</v>
      </c>
      <c r="F10" s="20"/>
    </row>
    <row r="11" spans="1:19" x14ac:dyDescent="0.25">
      <c r="C11" s="2" t="s">
        <v>124</v>
      </c>
      <c r="D11" s="5" t="s">
        <v>162</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11" t="s">
        <v>14</v>
      </c>
      <c r="B15" s="312"/>
      <c r="C15" s="312"/>
      <c r="D15" s="312"/>
      <c r="E15" s="312"/>
      <c r="F15" s="312"/>
      <c r="G15" s="312"/>
      <c r="H15" s="313" t="s">
        <v>126</v>
      </c>
      <c r="I15" s="296"/>
      <c r="J15" s="296"/>
      <c r="K15" s="296"/>
      <c r="L15" s="296"/>
      <c r="M15" s="296"/>
      <c r="N15" s="296"/>
      <c r="O15" s="296"/>
      <c r="P15" s="296"/>
      <c r="Q15" s="296"/>
      <c r="R15" s="297"/>
    </row>
    <row r="16" spans="1:19" ht="28.5" customHeight="1" x14ac:dyDescent="0.25">
      <c r="A16" s="175" t="s">
        <v>17</v>
      </c>
      <c r="B16" s="175" t="s">
        <v>18</v>
      </c>
      <c r="C16" s="184" t="s">
        <v>19</v>
      </c>
      <c r="D16" s="175" t="s">
        <v>20</v>
      </c>
      <c r="E16" s="175" t="s">
        <v>127</v>
      </c>
      <c r="F16" s="175" t="s">
        <v>22</v>
      </c>
      <c r="G16" s="36" t="s">
        <v>23</v>
      </c>
      <c r="H16" s="314" t="s">
        <v>128</v>
      </c>
      <c r="I16" s="315"/>
      <c r="J16" s="315"/>
      <c r="K16" s="316"/>
      <c r="L16" s="175" t="s">
        <v>129</v>
      </c>
      <c r="M16" s="317" t="s">
        <v>130</v>
      </c>
      <c r="N16" s="319" t="s">
        <v>131</v>
      </c>
      <c r="O16" s="321" t="s">
        <v>132</v>
      </c>
      <c r="P16" s="322"/>
      <c r="Q16" s="314" t="s">
        <v>16</v>
      </c>
      <c r="R16" s="316"/>
    </row>
    <row r="17" spans="1:18" ht="30" customHeight="1" x14ac:dyDescent="0.25">
      <c r="A17" s="239" t="s">
        <v>26</v>
      </c>
      <c r="B17" s="240">
        <v>0.3</v>
      </c>
      <c r="C17" s="218" t="s">
        <v>27</v>
      </c>
      <c r="D17" s="10" t="s">
        <v>28</v>
      </c>
      <c r="E17" s="218">
        <v>4</v>
      </c>
      <c r="F17" s="218" t="s">
        <v>29</v>
      </c>
      <c r="G17" s="232" t="s">
        <v>30</v>
      </c>
      <c r="H17" s="172" t="s">
        <v>133</v>
      </c>
      <c r="I17" s="172" t="s">
        <v>134</v>
      </c>
      <c r="J17" s="172" t="s">
        <v>135</v>
      </c>
      <c r="K17" s="172" t="s">
        <v>136</v>
      </c>
      <c r="L17" s="9" t="s">
        <v>137</v>
      </c>
      <c r="M17" s="318"/>
      <c r="N17" s="320"/>
      <c r="O17" s="22" t="s">
        <v>138</v>
      </c>
      <c r="P17" s="22" t="s">
        <v>117</v>
      </c>
      <c r="Q17" s="22" t="s">
        <v>24</v>
      </c>
      <c r="R17" s="173" t="s">
        <v>25</v>
      </c>
    </row>
    <row r="18" spans="1:18" ht="45" customHeight="1" x14ac:dyDescent="0.25">
      <c r="A18" s="239"/>
      <c r="B18" s="239"/>
      <c r="C18" s="219"/>
      <c r="D18" s="11" t="s">
        <v>31</v>
      </c>
      <c r="E18" s="219"/>
      <c r="F18" s="219"/>
      <c r="G18" s="232"/>
      <c r="H18" s="298">
        <f>1/E17</f>
        <v>0.25</v>
      </c>
      <c r="I18" s="298">
        <f>+'Seguimiento 2'!I18:I20</f>
        <v>0.25</v>
      </c>
      <c r="J18" s="298">
        <f>+'Seguimiento 3'!J18:J20</f>
        <v>0.5</v>
      </c>
      <c r="K18" s="298">
        <v>0</v>
      </c>
      <c r="L18" s="304">
        <f>+H18+I18+J18+K18</f>
        <v>1</v>
      </c>
      <c r="M18" s="304">
        <f>4*B17/E17</f>
        <v>0.3</v>
      </c>
      <c r="N18" s="301" t="s">
        <v>139</v>
      </c>
      <c r="O18" s="301" t="s">
        <v>140</v>
      </c>
      <c r="P18" s="218" t="s">
        <v>141</v>
      </c>
      <c r="Q18" s="301" t="s">
        <v>142</v>
      </c>
      <c r="R18" s="218"/>
    </row>
    <row r="19" spans="1:18" ht="35.25" customHeight="1" x14ac:dyDescent="0.25">
      <c r="A19" s="239"/>
      <c r="B19" s="239"/>
      <c r="C19" s="219"/>
      <c r="D19" s="11" t="s">
        <v>32</v>
      </c>
      <c r="E19" s="219"/>
      <c r="F19" s="219"/>
      <c r="G19" s="232"/>
      <c r="H19" s="299"/>
      <c r="I19" s="299"/>
      <c r="J19" s="299"/>
      <c r="K19" s="299"/>
      <c r="L19" s="305"/>
      <c r="M19" s="305"/>
      <c r="N19" s="302"/>
      <c r="O19" s="302"/>
      <c r="P19" s="219"/>
      <c r="Q19" s="302"/>
      <c r="R19" s="219"/>
    </row>
    <row r="20" spans="1:18" ht="39.75" customHeight="1" x14ac:dyDescent="0.25">
      <c r="A20" s="239"/>
      <c r="B20" s="239"/>
      <c r="C20" s="220"/>
      <c r="D20" s="11" t="s">
        <v>33</v>
      </c>
      <c r="E20" s="220"/>
      <c r="F20" s="220"/>
      <c r="G20" s="232"/>
      <c r="H20" s="300"/>
      <c r="I20" s="300"/>
      <c r="J20" s="300"/>
      <c r="K20" s="300"/>
      <c r="L20" s="306"/>
      <c r="M20" s="306"/>
      <c r="N20" s="303"/>
      <c r="O20" s="303"/>
      <c r="P20" s="220"/>
      <c r="Q20" s="303"/>
      <c r="R20" s="220"/>
    </row>
    <row r="21" spans="1:18" ht="56.25" customHeight="1" x14ac:dyDescent="0.25">
      <c r="A21" s="228" t="s">
        <v>34</v>
      </c>
      <c r="B21" s="225">
        <v>0.4</v>
      </c>
      <c r="C21" s="218" t="s">
        <v>35</v>
      </c>
      <c r="D21" s="11" t="s">
        <v>143</v>
      </c>
      <c r="E21" s="218">
        <v>20</v>
      </c>
      <c r="F21" s="218" t="s">
        <v>37</v>
      </c>
      <c r="G21" s="218" t="s">
        <v>144</v>
      </c>
      <c r="H21" s="298">
        <f>7/25</f>
        <v>0.28000000000000003</v>
      </c>
      <c r="I21" s="289">
        <f>+'Seguimiento 2'!I21:I23</f>
        <v>0.35</v>
      </c>
      <c r="J21" s="289">
        <f>+'Seguimiento 3'!J21:J23</f>
        <v>0.25</v>
      </c>
      <c r="K21" s="298">
        <f>8/E21</f>
        <v>0.4</v>
      </c>
      <c r="L21" s="289">
        <f>+H21+I21+J21+K21</f>
        <v>1.28</v>
      </c>
      <c r="M21" s="289">
        <f>22*B21/E21</f>
        <v>0.44000000000000006</v>
      </c>
      <c r="N21" s="218"/>
      <c r="O21" s="218"/>
      <c r="P21" s="218"/>
      <c r="Q21" s="218"/>
      <c r="R21" s="222"/>
    </row>
    <row r="22" spans="1:18" ht="47.25" customHeight="1" x14ac:dyDescent="0.25">
      <c r="A22" s="229"/>
      <c r="B22" s="226"/>
      <c r="C22" s="219"/>
      <c r="D22" s="11" t="s">
        <v>39</v>
      </c>
      <c r="E22" s="219"/>
      <c r="F22" s="219"/>
      <c r="G22" s="219"/>
      <c r="H22" s="299"/>
      <c r="I22" s="219"/>
      <c r="J22" s="219"/>
      <c r="K22" s="299"/>
      <c r="L22" s="290"/>
      <c r="M22" s="290"/>
      <c r="N22" s="219"/>
      <c r="O22" s="219"/>
      <c r="P22" s="219"/>
      <c r="Q22" s="219"/>
      <c r="R22" s="223"/>
    </row>
    <row r="23" spans="1:18" ht="57" customHeight="1" x14ac:dyDescent="0.25">
      <c r="A23" s="230"/>
      <c r="B23" s="227"/>
      <c r="C23" s="220"/>
      <c r="D23" s="11" t="s">
        <v>41</v>
      </c>
      <c r="E23" s="219"/>
      <c r="F23" s="220"/>
      <c r="G23" s="220"/>
      <c r="H23" s="300"/>
      <c r="I23" s="220"/>
      <c r="J23" s="220"/>
      <c r="K23" s="300"/>
      <c r="L23" s="291"/>
      <c r="M23" s="291"/>
      <c r="N23" s="220"/>
      <c r="O23" s="220"/>
      <c r="P23" s="220"/>
      <c r="Q23" s="220"/>
      <c r="R23" s="224"/>
    </row>
    <row r="24" spans="1:18" ht="55.5" customHeight="1" x14ac:dyDescent="0.25">
      <c r="A24" s="228" t="s">
        <v>43</v>
      </c>
      <c r="B24" s="225">
        <v>0.3</v>
      </c>
      <c r="C24" s="218" t="s">
        <v>44</v>
      </c>
      <c r="D24" s="11" t="s">
        <v>45</v>
      </c>
      <c r="E24" s="218">
        <v>15</v>
      </c>
      <c r="F24" s="218" t="s">
        <v>29</v>
      </c>
      <c r="G24" s="218" t="s">
        <v>42</v>
      </c>
      <c r="H24" s="298">
        <f>3/30</f>
        <v>0.1</v>
      </c>
      <c r="I24" s="289">
        <f>+'Seguimiento 2'!I24:I26</f>
        <v>0.33333333333333331</v>
      </c>
      <c r="J24" s="289">
        <f>+'Seguimiento 3'!J24:J26</f>
        <v>0.4</v>
      </c>
      <c r="K24" s="298">
        <f>1/E24</f>
        <v>6.6666666666666666E-2</v>
      </c>
      <c r="L24" s="289">
        <f>+H24+I24+J24+K24</f>
        <v>0.9</v>
      </c>
      <c r="M24" s="289">
        <f>15*B24/E24</f>
        <v>0.3</v>
      </c>
      <c r="N24" s="218"/>
      <c r="O24" s="218"/>
      <c r="P24" s="218"/>
      <c r="Q24" s="218"/>
      <c r="R24" s="218"/>
    </row>
    <row r="25" spans="1:18" ht="39.75" customHeight="1" x14ac:dyDescent="0.25">
      <c r="A25" s="229"/>
      <c r="B25" s="226"/>
      <c r="C25" s="219"/>
      <c r="D25" s="11" t="s">
        <v>46</v>
      </c>
      <c r="E25" s="219"/>
      <c r="F25" s="219"/>
      <c r="G25" s="219"/>
      <c r="H25" s="299"/>
      <c r="I25" s="219"/>
      <c r="J25" s="219"/>
      <c r="K25" s="299"/>
      <c r="L25" s="290"/>
      <c r="M25" s="290"/>
      <c r="N25" s="219"/>
      <c r="O25" s="219"/>
      <c r="P25" s="219"/>
      <c r="Q25" s="219"/>
      <c r="R25" s="219"/>
    </row>
    <row r="26" spans="1:18" ht="39" customHeight="1" x14ac:dyDescent="0.25">
      <c r="A26" s="230"/>
      <c r="B26" s="227"/>
      <c r="C26" s="220"/>
      <c r="D26" s="11" t="s">
        <v>47</v>
      </c>
      <c r="E26" s="220"/>
      <c r="F26" s="220"/>
      <c r="G26" s="220"/>
      <c r="H26" s="300"/>
      <c r="I26" s="220"/>
      <c r="J26" s="220"/>
      <c r="K26" s="300"/>
      <c r="L26" s="291"/>
      <c r="M26" s="291"/>
      <c r="N26" s="220"/>
      <c r="O26" s="220"/>
      <c r="P26" s="220"/>
      <c r="Q26" s="220"/>
      <c r="R26" s="220"/>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17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13"/>
      <c r="E29" s="214"/>
      <c r="F29" s="292"/>
      <c r="G29" s="293"/>
      <c r="H29" s="294"/>
      <c r="I29" s="24"/>
      <c r="J29" s="24"/>
      <c r="K29" s="24"/>
      <c r="L29" s="24"/>
      <c r="M29" s="24"/>
      <c r="N29" s="24"/>
      <c r="O29" s="24"/>
      <c r="P29" s="24"/>
      <c r="Q29" s="24"/>
      <c r="R29" s="24"/>
    </row>
    <row r="30" spans="1:18" ht="15.75" thickBot="1" x14ac:dyDescent="0.3">
      <c r="A30" s="13"/>
      <c r="D30" s="211" t="s">
        <v>49</v>
      </c>
      <c r="E30" s="212"/>
      <c r="F30" s="177"/>
      <c r="G30" s="212" t="s">
        <v>50</v>
      </c>
      <c r="H30" s="215"/>
      <c r="I30" s="25"/>
      <c r="J30" s="25"/>
      <c r="K30" s="25"/>
      <c r="L30" s="25"/>
      <c r="M30" s="25"/>
      <c r="N30" s="25"/>
      <c r="O30" s="25"/>
      <c r="P30" s="25"/>
      <c r="Q30" s="25"/>
      <c r="R30" s="25"/>
    </row>
    <row r="31" spans="1:18" ht="15.75" thickBot="1" x14ac:dyDescent="0.3">
      <c r="A31" s="13"/>
    </row>
    <row r="32" spans="1:18" ht="15.75" thickBot="1" x14ac:dyDescent="0.3">
      <c r="A32" s="13"/>
      <c r="B32" s="295" t="s">
        <v>145</v>
      </c>
      <c r="C32" s="296"/>
      <c r="D32" s="296"/>
      <c r="E32" s="296"/>
      <c r="F32" s="296"/>
      <c r="G32" s="296"/>
      <c r="H32" s="297"/>
      <c r="I32" s="34"/>
      <c r="J32" s="34"/>
      <c r="K32" s="34"/>
      <c r="L32" s="34"/>
      <c r="M32" s="34"/>
      <c r="N32" s="34"/>
      <c r="O32" s="34"/>
      <c r="P32" s="34"/>
      <c r="Q32" s="34"/>
      <c r="R32" s="34"/>
    </row>
    <row r="33" spans="1:18" ht="42.75" x14ac:dyDescent="0.25">
      <c r="A33" s="13"/>
      <c r="B33" s="14" t="s">
        <v>146</v>
      </c>
      <c r="C33" s="30" t="s">
        <v>147</v>
      </c>
      <c r="D33" s="15" t="s">
        <v>148</v>
      </c>
      <c r="E33" s="15" t="s">
        <v>149</v>
      </c>
      <c r="F33" s="15" t="s">
        <v>150</v>
      </c>
      <c r="G33" s="184" t="s">
        <v>151</v>
      </c>
      <c r="H33" s="184" t="s">
        <v>152</v>
      </c>
      <c r="I33" s="25"/>
      <c r="J33" s="25"/>
      <c r="K33" s="25"/>
      <c r="L33" s="25"/>
      <c r="M33" s="25"/>
      <c r="N33" s="25"/>
      <c r="O33" s="25"/>
      <c r="P33" s="25"/>
      <c r="Q33" s="25"/>
      <c r="R33" s="25"/>
    </row>
    <row r="34" spans="1:18" ht="105" x14ac:dyDescent="0.25">
      <c r="B34" s="26" t="s">
        <v>153</v>
      </c>
      <c r="C34" s="11" t="s">
        <v>154</v>
      </c>
      <c r="D34" s="11" t="s">
        <v>155</v>
      </c>
      <c r="E34" s="16">
        <v>41807</v>
      </c>
      <c r="F34" s="11" t="s">
        <v>156</v>
      </c>
      <c r="G34" s="20"/>
      <c r="H34" s="17"/>
      <c r="I34" s="20"/>
      <c r="J34" s="20"/>
      <c r="K34" s="20"/>
      <c r="L34" s="20"/>
      <c r="M34" s="20"/>
      <c r="N34" s="20"/>
      <c r="O34" s="20"/>
      <c r="P34" s="20"/>
      <c r="Q34" s="20"/>
      <c r="R34" s="20"/>
    </row>
    <row r="35" spans="1:18" ht="42.75" x14ac:dyDescent="0.25">
      <c r="B35" s="27" t="s">
        <v>157</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158</v>
      </c>
      <c r="C37" s="32"/>
      <c r="D37" s="5"/>
      <c r="E37" s="5"/>
      <c r="F37" s="5"/>
      <c r="G37" s="5"/>
      <c r="H37" s="17"/>
      <c r="I37" s="20"/>
      <c r="J37" s="20"/>
      <c r="K37" s="20"/>
      <c r="L37" s="20"/>
      <c r="M37" s="20"/>
      <c r="N37" s="20"/>
      <c r="O37" s="20"/>
      <c r="P37" s="20"/>
      <c r="Q37" s="20"/>
      <c r="R37" s="20"/>
    </row>
    <row r="38" spans="1:18" ht="15.75" thickBot="1" x14ac:dyDescent="0.3">
      <c r="B38" s="176" t="s">
        <v>159</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31" t="s">
        <v>120</v>
      </c>
      <c r="C2" s="231"/>
      <c r="D2" s="231"/>
      <c r="E2" s="231"/>
      <c r="F2" s="310"/>
      <c r="G2" s="310"/>
      <c r="H2" s="310"/>
      <c r="I2" s="310"/>
      <c r="J2" s="310"/>
      <c r="K2" s="310"/>
      <c r="L2" s="310"/>
      <c r="M2" s="310"/>
    </row>
    <row r="3" spans="1:13" ht="15.75" thickBot="1" x14ac:dyDescent="0.3"/>
    <row r="4" spans="1:13" ht="15.75" thickBot="1" x14ac:dyDescent="0.3">
      <c r="A4" s="311" t="s">
        <v>14</v>
      </c>
      <c r="B4" s="312"/>
      <c r="C4" s="312"/>
      <c r="D4" s="312"/>
      <c r="E4" s="312"/>
      <c r="F4" s="312"/>
      <c r="G4" s="312"/>
      <c r="H4" s="313" t="s">
        <v>126</v>
      </c>
      <c r="I4" s="296"/>
      <c r="J4" s="296"/>
      <c r="K4" s="296"/>
      <c r="L4" s="296"/>
      <c r="M4" s="296"/>
    </row>
    <row r="5" spans="1:13" ht="28.5" customHeight="1" x14ac:dyDescent="0.25">
      <c r="A5" s="175" t="s">
        <v>17</v>
      </c>
      <c r="B5" s="175" t="s">
        <v>18</v>
      </c>
      <c r="C5" s="184" t="s">
        <v>19</v>
      </c>
      <c r="D5" s="175" t="s">
        <v>20</v>
      </c>
      <c r="E5" s="175" t="s">
        <v>127</v>
      </c>
      <c r="F5" s="175" t="s">
        <v>22</v>
      </c>
      <c r="G5" s="36" t="s">
        <v>23</v>
      </c>
      <c r="H5" s="314" t="s">
        <v>128</v>
      </c>
      <c r="I5" s="315"/>
      <c r="J5" s="315"/>
      <c r="K5" s="316"/>
      <c r="L5" s="175" t="s">
        <v>129</v>
      </c>
      <c r="M5" s="317" t="s">
        <v>130</v>
      </c>
    </row>
    <row r="6" spans="1:13" ht="30" customHeight="1" x14ac:dyDescent="0.25">
      <c r="A6" s="239" t="s">
        <v>26</v>
      </c>
      <c r="B6" s="240">
        <v>0.3</v>
      </c>
      <c r="C6" s="218" t="s">
        <v>27</v>
      </c>
      <c r="D6" s="10" t="s">
        <v>28</v>
      </c>
      <c r="E6" s="218">
        <v>4</v>
      </c>
      <c r="F6" s="218" t="s">
        <v>29</v>
      </c>
      <c r="G6" s="232" t="s">
        <v>30</v>
      </c>
      <c r="H6" s="172" t="s">
        <v>133</v>
      </c>
      <c r="I6" s="172" t="s">
        <v>134</v>
      </c>
      <c r="J6" s="172" t="s">
        <v>135</v>
      </c>
      <c r="K6" s="172" t="s">
        <v>136</v>
      </c>
      <c r="L6" s="9" t="s">
        <v>137</v>
      </c>
      <c r="M6" s="318"/>
    </row>
    <row r="7" spans="1:13" ht="45" customHeight="1" x14ac:dyDescent="0.25">
      <c r="A7" s="239"/>
      <c r="B7" s="239"/>
      <c r="C7" s="219"/>
      <c r="D7" s="11" t="s">
        <v>31</v>
      </c>
      <c r="E7" s="219"/>
      <c r="F7" s="219"/>
      <c r="G7" s="232"/>
      <c r="H7" s="298">
        <f>1/E6</f>
        <v>0.25</v>
      </c>
      <c r="I7" s="298">
        <v>0.25</v>
      </c>
      <c r="J7" s="298">
        <v>0.5</v>
      </c>
      <c r="K7" s="298">
        <v>0</v>
      </c>
      <c r="L7" s="304">
        <f>+H7+I7+J7+K7</f>
        <v>1</v>
      </c>
      <c r="M7" s="304">
        <f>4*B6/E6</f>
        <v>0.3</v>
      </c>
    </row>
    <row r="8" spans="1:13" ht="35.25" customHeight="1" x14ac:dyDescent="0.25">
      <c r="A8" s="239"/>
      <c r="B8" s="239"/>
      <c r="C8" s="219"/>
      <c r="D8" s="11" t="s">
        <v>32</v>
      </c>
      <c r="E8" s="219"/>
      <c r="F8" s="219"/>
      <c r="G8" s="232"/>
      <c r="H8" s="299"/>
      <c r="I8" s="299"/>
      <c r="J8" s="299"/>
      <c r="K8" s="299"/>
      <c r="L8" s="305"/>
      <c r="M8" s="305"/>
    </row>
    <row r="9" spans="1:13" ht="39.75" customHeight="1" x14ac:dyDescent="0.25">
      <c r="A9" s="239"/>
      <c r="B9" s="239"/>
      <c r="C9" s="220"/>
      <c r="D9" s="11" t="s">
        <v>33</v>
      </c>
      <c r="E9" s="220"/>
      <c r="F9" s="220"/>
      <c r="G9" s="232"/>
      <c r="H9" s="300"/>
      <c r="I9" s="300"/>
      <c r="J9" s="300"/>
      <c r="K9" s="300"/>
      <c r="L9" s="306"/>
      <c r="M9" s="306"/>
    </row>
    <row r="10" spans="1:13" ht="56.25" customHeight="1" x14ac:dyDescent="0.25">
      <c r="A10" s="228" t="s">
        <v>34</v>
      </c>
      <c r="B10" s="225">
        <v>0.4</v>
      </c>
      <c r="C10" s="218" t="s">
        <v>35</v>
      </c>
      <c r="D10" s="11" t="s">
        <v>143</v>
      </c>
      <c r="E10" s="218">
        <v>20</v>
      </c>
      <c r="F10" s="218" t="s">
        <v>37</v>
      </c>
      <c r="G10" s="218" t="s">
        <v>144</v>
      </c>
      <c r="H10" s="298">
        <f>7/25</f>
        <v>0.28000000000000003</v>
      </c>
      <c r="I10" s="289">
        <v>0.35</v>
      </c>
      <c r="J10" s="289">
        <v>0.25</v>
      </c>
      <c r="K10" s="298">
        <f>8/E10</f>
        <v>0.4</v>
      </c>
      <c r="L10" s="289">
        <f>+H10+I10+J10+K10</f>
        <v>1.28</v>
      </c>
      <c r="M10" s="289">
        <f>22*B10/E10</f>
        <v>0.44000000000000006</v>
      </c>
    </row>
    <row r="11" spans="1:13" ht="47.25" customHeight="1" x14ac:dyDescent="0.25">
      <c r="A11" s="229"/>
      <c r="B11" s="226"/>
      <c r="C11" s="219"/>
      <c r="D11" s="11" t="s">
        <v>39</v>
      </c>
      <c r="E11" s="219"/>
      <c r="F11" s="219"/>
      <c r="G11" s="219"/>
      <c r="H11" s="299"/>
      <c r="I11" s="219"/>
      <c r="J11" s="219"/>
      <c r="K11" s="299"/>
      <c r="L11" s="290"/>
      <c r="M11" s="290"/>
    </row>
    <row r="12" spans="1:13" ht="57" customHeight="1" x14ac:dyDescent="0.25">
      <c r="A12" s="230"/>
      <c r="B12" s="227"/>
      <c r="C12" s="220"/>
      <c r="D12" s="11" t="s">
        <v>41</v>
      </c>
      <c r="E12" s="219"/>
      <c r="F12" s="220"/>
      <c r="G12" s="220"/>
      <c r="H12" s="300"/>
      <c r="I12" s="220"/>
      <c r="J12" s="220"/>
      <c r="K12" s="300"/>
      <c r="L12" s="291"/>
      <c r="M12" s="291"/>
    </row>
    <row r="13" spans="1:13" ht="55.5" customHeight="1" x14ac:dyDescent="0.25">
      <c r="A13" s="228" t="s">
        <v>43</v>
      </c>
      <c r="B13" s="225">
        <v>0.3</v>
      </c>
      <c r="C13" s="218" t="s">
        <v>44</v>
      </c>
      <c r="D13" s="11" t="s">
        <v>45</v>
      </c>
      <c r="E13" s="218">
        <v>15</v>
      </c>
      <c r="F13" s="218" t="s">
        <v>29</v>
      </c>
      <c r="G13" s="218" t="s">
        <v>42</v>
      </c>
      <c r="H13" s="298">
        <f>3/30</f>
        <v>0.1</v>
      </c>
      <c r="I13" s="289">
        <v>0.33</v>
      </c>
      <c r="J13" s="289">
        <v>0.4</v>
      </c>
      <c r="K13" s="298">
        <f>1/E13</f>
        <v>6.6666666666666666E-2</v>
      </c>
      <c r="L13" s="289">
        <f>+H13+I13+J13+K13</f>
        <v>0.89666666666666672</v>
      </c>
      <c r="M13" s="289">
        <f>15*B13/E13</f>
        <v>0.3</v>
      </c>
    </row>
    <row r="14" spans="1:13" ht="39.75" customHeight="1" x14ac:dyDescent="0.25">
      <c r="A14" s="229"/>
      <c r="B14" s="226"/>
      <c r="C14" s="219"/>
      <c r="D14" s="11" t="s">
        <v>46</v>
      </c>
      <c r="E14" s="219"/>
      <c r="F14" s="219"/>
      <c r="G14" s="219"/>
      <c r="H14" s="299"/>
      <c r="I14" s="219"/>
      <c r="J14" s="219"/>
      <c r="K14" s="299"/>
      <c r="L14" s="290"/>
      <c r="M14" s="290"/>
    </row>
    <row r="15" spans="1:13" ht="39" customHeight="1" x14ac:dyDescent="0.25">
      <c r="A15" s="230"/>
      <c r="B15" s="227"/>
      <c r="C15" s="220"/>
      <c r="D15" s="11" t="s">
        <v>47</v>
      </c>
      <c r="E15" s="220"/>
      <c r="F15" s="220"/>
      <c r="G15" s="220"/>
      <c r="H15" s="300"/>
      <c r="I15" s="220"/>
      <c r="J15" s="220"/>
      <c r="K15" s="300"/>
      <c r="L15" s="291"/>
      <c r="M15" s="291"/>
    </row>
    <row r="16" spans="1:13" ht="33.75" customHeight="1" x14ac:dyDescent="0.25">
      <c r="A16" s="173" t="s">
        <v>48</v>
      </c>
      <c r="B16" s="174">
        <f>SUM(B6:B15)</f>
        <v>1</v>
      </c>
      <c r="C16" s="174"/>
      <c r="D16" s="5"/>
      <c r="E16" s="5"/>
      <c r="F16" s="5"/>
      <c r="G16" s="11"/>
      <c r="H16" s="174">
        <f>SUM(H7:H15)</f>
        <v>0.63</v>
      </c>
      <c r="I16" s="174">
        <f>SUM(I7:I15)</f>
        <v>0.92999999999999994</v>
      </c>
      <c r="J16" s="174">
        <f>SUM(J7:J15)</f>
        <v>1.1499999999999999</v>
      </c>
      <c r="K16" s="17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36" t="s">
        <v>163</v>
      </c>
      <c r="C3" s="337"/>
      <c r="D3" s="337"/>
      <c r="E3" s="337"/>
      <c r="F3" s="337"/>
      <c r="G3" s="337"/>
      <c r="H3" s="337"/>
      <c r="I3" s="338"/>
    </row>
    <row r="4" spans="2:9" ht="15.75" thickBot="1" x14ac:dyDescent="0.3">
      <c r="B4" s="334" t="s">
        <v>164</v>
      </c>
      <c r="C4" s="330"/>
      <c r="D4" s="330"/>
      <c r="E4" s="339" t="s">
        <v>165</v>
      </c>
      <c r="F4" s="340"/>
      <c r="G4" s="341"/>
      <c r="H4" s="330" t="s">
        <v>166</v>
      </c>
      <c r="I4" s="331"/>
    </row>
    <row r="5" spans="2:9" ht="15.75" thickBot="1" x14ac:dyDescent="0.3">
      <c r="B5" s="335"/>
      <c r="C5" s="332"/>
      <c r="D5" s="332"/>
      <c r="E5" s="59">
        <v>1</v>
      </c>
      <c r="F5" s="60">
        <v>2</v>
      </c>
      <c r="G5" s="60">
        <v>3</v>
      </c>
      <c r="H5" s="332"/>
      <c r="I5" s="333"/>
    </row>
    <row r="6" spans="2:9" ht="30.75" customHeight="1" x14ac:dyDescent="0.25">
      <c r="B6" s="55">
        <v>1</v>
      </c>
      <c r="C6" s="326" t="s">
        <v>167</v>
      </c>
      <c r="D6" s="326"/>
      <c r="E6" s="61"/>
      <c r="F6" s="61"/>
      <c r="G6" s="61"/>
      <c r="H6" s="342"/>
      <c r="I6" s="343"/>
    </row>
    <row r="7" spans="2:9" ht="39" customHeight="1" x14ac:dyDescent="0.25">
      <c r="B7" s="54">
        <v>2</v>
      </c>
      <c r="C7" s="327" t="s">
        <v>168</v>
      </c>
      <c r="D7" s="327"/>
      <c r="E7" s="50"/>
      <c r="F7" s="50"/>
      <c r="G7" s="50"/>
      <c r="H7" s="324"/>
      <c r="I7" s="325"/>
    </row>
    <row r="8" spans="2:9" ht="30" customHeight="1" x14ac:dyDescent="0.25">
      <c r="B8" s="54">
        <v>3</v>
      </c>
      <c r="C8" s="327" t="s">
        <v>169</v>
      </c>
      <c r="D8" s="327"/>
      <c r="E8" s="50"/>
      <c r="F8" s="50"/>
      <c r="G8" s="50"/>
      <c r="H8" s="324"/>
      <c r="I8" s="325"/>
    </row>
    <row r="9" spans="2:9" ht="34.5" customHeight="1" x14ac:dyDescent="0.25">
      <c r="B9" s="54">
        <v>4</v>
      </c>
      <c r="C9" s="327" t="s">
        <v>170</v>
      </c>
      <c r="D9" s="327"/>
      <c r="E9" s="50"/>
      <c r="F9" s="50"/>
      <c r="G9" s="50"/>
      <c r="H9" s="324"/>
      <c r="I9" s="325"/>
    </row>
    <row r="10" spans="2:9" ht="30.75" customHeight="1" x14ac:dyDescent="0.25">
      <c r="B10" s="54">
        <v>5</v>
      </c>
      <c r="C10" s="327" t="s">
        <v>171</v>
      </c>
      <c r="D10" s="327"/>
      <c r="E10" s="50"/>
      <c r="F10" s="50"/>
      <c r="G10" s="50"/>
      <c r="H10" s="324"/>
      <c r="I10" s="325"/>
    </row>
    <row r="11" spans="2:9" ht="33.75" customHeight="1" x14ac:dyDescent="0.25">
      <c r="B11" s="54">
        <v>6</v>
      </c>
      <c r="C11" s="327" t="s">
        <v>172</v>
      </c>
      <c r="D11" s="327"/>
      <c r="E11" s="50"/>
      <c r="F11" s="50"/>
      <c r="G11" s="50"/>
      <c r="H11" s="324"/>
      <c r="I11" s="325"/>
    </row>
    <row r="12" spans="2:9" ht="25.5" customHeight="1" x14ac:dyDescent="0.25">
      <c r="B12" s="54">
        <v>7</v>
      </c>
      <c r="C12" s="327" t="s">
        <v>173</v>
      </c>
      <c r="D12" s="327"/>
      <c r="E12" s="51"/>
      <c r="F12" s="51"/>
      <c r="G12" s="51"/>
      <c r="H12" s="328"/>
      <c r="I12" s="329"/>
    </row>
    <row r="13" spans="2:9" ht="46.5" customHeight="1" x14ac:dyDescent="0.25">
      <c r="B13" s="54">
        <v>8</v>
      </c>
      <c r="C13" s="327" t="s">
        <v>174</v>
      </c>
      <c r="D13" s="327"/>
      <c r="E13" s="51"/>
      <c r="F13" s="51"/>
      <c r="G13" s="51"/>
      <c r="H13" s="328"/>
      <c r="I13" s="329"/>
    </row>
    <row r="14" spans="2:9" ht="30.75" customHeight="1" x14ac:dyDescent="0.25">
      <c r="B14" s="54">
        <v>9</v>
      </c>
      <c r="C14" s="327" t="s">
        <v>175</v>
      </c>
      <c r="D14" s="327"/>
      <c r="E14" s="51"/>
      <c r="F14" s="51"/>
      <c r="G14" s="51"/>
      <c r="H14" s="328"/>
      <c r="I14" s="329"/>
    </row>
    <row r="15" spans="2:9" x14ac:dyDescent="0.25">
      <c r="B15" s="54">
        <v>10</v>
      </c>
      <c r="C15" s="327"/>
      <c r="D15" s="327"/>
      <c r="E15" s="51"/>
      <c r="F15" s="51"/>
      <c r="G15" s="51"/>
      <c r="H15" s="328"/>
      <c r="I15" s="329"/>
    </row>
    <row r="16" spans="2:9" x14ac:dyDescent="0.25">
      <c r="B16" s="54">
        <v>11</v>
      </c>
      <c r="C16" s="327"/>
      <c r="D16" s="327"/>
      <c r="E16" s="51"/>
      <c r="F16" s="51"/>
      <c r="G16" s="51"/>
      <c r="H16" s="328"/>
      <c r="I16" s="329"/>
    </row>
    <row r="17" spans="2:9" x14ac:dyDescent="0.25">
      <c r="B17" s="54">
        <v>12</v>
      </c>
      <c r="C17" s="327"/>
      <c r="D17" s="327"/>
      <c r="E17" s="51"/>
      <c r="F17" s="51"/>
      <c r="G17" s="51"/>
      <c r="H17" s="328"/>
      <c r="I17" s="329"/>
    </row>
    <row r="18" spans="2:9" ht="15.75" thickBot="1" x14ac:dyDescent="0.3"/>
    <row r="19" spans="2:9" ht="11.25" customHeight="1" thickBot="1" x14ac:dyDescent="0.3">
      <c r="B19" s="323" t="s">
        <v>176</v>
      </c>
      <c r="C19" s="323"/>
      <c r="D19" s="323"/>
      <c r="E19" s="323"/>
      <c r="F19" s="323"/>
      <c r="G19" s="323"/>
      <c r="H19" s="323"/>
      <c r="I19" s="323"/>
    </row>
    <row r="20" spans="2:9" ht="6.75" customHeight="1" thickBot="1" x14ac:dyDescent="0.3">
      <c r="B20" s="323"/>
      <c r="C20" s="323"/>
      <c r="D20" s="323"/>
      <c r="E20" s="323"/>
      <c r="F20" s="323"/>
      <c r="G20" s="323"/>
      <c r="H20" s="323"/>
      <c r="I20" s="323"/>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V36"/>
  <sheetViews>
    <sheetView tabSelected="1" topLeftCell="C1" zoomScale="50" zoomScaleNormal="50" zoomScaleSheetLayoutView="51" zoomScalePageLayoutView="50" workbookViewId="0">
      <selection activeCell="Q17" sqref="Q17:Q21"/>
    </sheetView>
  </sheetViews>
  <sheetFormatPr baseColWidth="10" defaultColWidth="10.85546875" defaultRowHeight="18.75" x14ac:dyDescent="0.3"/>
  <cols>
    <col min="1" max="1" width="4.28515625" style="52" customWidth="1"/>
    <col min="2" max="2" width="13" style="58" customWidth="1"/>
    <col min="3" max="3" width="36.85546875" style="52" customWidth="1"/>
    <col min="4" max="4" width="34.85546875" style="52" customWidth="1"/>
    <col min="5" max="5" width="24.140625" style="52" customWidth="1"/>
    <col min="6" max="6" width="29.7109375" style="52" customWidth="1"/>
    <col min="7" max="7" width="46.140625" style="52" customWidth="1"/>
    <col min="8" max="8" width="27.7109375" style="52" customWidth="1"/>
    <col min="9" max="9" width="32" style="52" hidden="1" customWidth="1"/>
    <col min="10" max="10" width="32.28515625" style="52" customWidth="1"/>
    <col min="11" max="11" width="30.85546875" style="52" customWidth="1"/>
    <col min="12" max="12" width="67.42578125" style="52" customWidth="1"/>
    <col min="13" max="13" width="30.42578125" style="52" customWidth="1"/>
    <col min="14" max="14" width="34.42578125" style="52" customWidth="1"/>
    <col min="15" max="15" width="33.7109375" style="52" customWidth="1"/>
    <col min="16" max="16" width="26.28515625" style="53" customWidth="1"/>
    <col min="17" max="17" width="38.5703125" style="52" customWidth="1"/>
    <col min="18" max="18" width="34.7109375" style="52" customWidth="1"/>
    <col min="19" max="19" width="3.7109375" style="52" customWidth="1"/>
    <col min="20" max="16384" width="10.85546875" style="52"/>
  </cols>
  <sheetData>
    <row r="1" spans="1:20" ht="36.75" customHeight="1" thickBot="1" x14ac:dyDescent="0.5">
      <c r="A1" s="131"/>
      <c r="B1" s="132"/>
      <c r="C1" s="133"/>
      <c r="D1" s="133"/>
      <c r="E1" s="133"/>
      <c r="F1" s="428"/>
      <c r="G1" s="166"/>
      <c r="H1" s="430"/>
      <c r="I1" s="167"/>
      <c r="J1" s="167"/>
      <c r="K1" s="133"/>
      <c r="L1" s="133"/>
      <c r="M1" s="133"/>
      <c r="N1" s="133"/>
      <c r="O1" s="133"/>
      <c r="P1" s="134"/>
      <c r="Q1" s="133"/>
      <c r="R1" s="133"/>
      <c r="S1" s="131"/>
      <c r="T1" s="131"/>
    </row>
    <row r="2" spans="1:20" ht="7.5" hidden="1" customHeight="1" x14ac:dyDescent="0.25">
      <c r="A2" s="131"/>
      <c r="B2" s="132"/>
      <c r="C2" s="133"/>
      <c r="D2" s="133"/>
      <c r="E2" s="133"/>
      <c r="F2" s="429"/>
      <c r="G2" s="168"/>
      <c r="H2" s="430"/>
      <c r="I2" s="167"/>
      <c r="J2" s="167"/>
      <c r="K2" s="133"/>
      <c r="L2" s="133"/>
      <c r="M2" s="133"/>
      <c r="N2" s="133"/>
      <c r="O2" s="133"/>
      <c r="P2" s="134"/>
      <c r="Q2" s="133"/>
      <c r="R2" s="133"/>
      <c r="S2" s="131"/>
      <c r="T2" s="131"/>
    </row>
    <row r="3" spans="1:20" ht="27" hidden="1" thickBot="1" x14ac:dyDescent="0.3">
      <c r="A3" s="131"/>
      <c r="B3" s="132"/>
      <c r="C3" s="133"/>
      <c r="D3" s="133"/>
      <c r="E3" s="133"/>
      <c r="F3" s="133"/>
      <c r="G3" s="133"/>
      <c r="H3" s="133"/>
      <c r="I3" s="133"/>
      <c r="J3" s="133"/>
      <c r="K3" s="133"/>
      <c r="L3" s="133"/>
      <c r="M3" s="133"/>
      <c r="N3" s="133"/>
      <c r="O3" s="133"/>
      <c r="P3" s="134"/>
      <c r="Q3" s="133"/>
      <c r="R3" s="133"/>
      <c r="S3" s="131"/>
      <c r="T3" s="131"/>
    </row>
    <row r="4" spans="1:20" ht="64.5" customHeight="1" thickBot="1" x14ac:dyDescent="0.3">
      <c r="A4" s="131"/>
      <c r="B4" s="431" t="s">
        <v>284</v>
      </c>
      <c r="C4" s="432"/>
      <c r="D4" s="432"/>
      <c r="E4" s="432"/>
      <c r="F4" s="432"/>
      <c r="G4" s="432"/>
      <c r="H4" s="432"/>
      <c r="I4" s="432"/>
      <c r="J4" s="432"/>
      <c r="K4" s="432"/>
      <c r="L4" s="432"/>
      <c r="M4" s="432"/>
      <c r="N4" s="432"/>
      <c r="O4" s="432"/>
      <c r="P4" s="432"/>
      <c r="Q4" s="432"/>
      <c r="R4" s="433"/>
      <c r="S4" s="131"/>
      <c r="T4" s="131"/>
    </row>
    <row r="5" spans="1:20" ht="35.25" customHeight="1" thickBot="1" x14ac:dyDescent="0.3">
      <c r="A5" s="131"/>
      <c r="B5" s="434" t="s">
        <v>102</v>
      </c>
      <c r="C5" s="435"/>
      <c r="D5" s="435"/>
      <c r="E5" s="435"/>
      <c r="F5" s="435"/>
      <c r="G5" s="435"/>
      <c r="H5" s="436"/>
      <c r="I5" s="209"/>
      <c r="J5" s="209"/>
      <c r="K5" s="435"/>
      <c r="L5" s="435"/>
      <c r="M5" s="435"/>
      <c r="N5" s="436"/>
      <c r="O5" s="434" t="s">
        <v>103</v>
      </c>
      <c r="P5" s="437"/>
      <c r="Q5" s="437"/>
      <c r="R5" s="438"/>
      <c r="S5" s="131"/>
      <c r="T5" s="131"/>
    </row>
    <row r="6" spans="1:20" s="56" customFormat="1" ht="56.25" customHeight="1" thickBot="1" x14ac:dyDescent="0.5">
      <c r="A6" s="131"/>
      <c r="B6" s="424" t="s">
        <v>17</v>
      </c>
      <c r="C6" s="425" t="s">
        <v>104</v>
      </c>
      <c r="D6" s="427" t="s">
        <v>105</v>
      </c>
      <c r="E6" s="427" t="s">
        <v>106</v>
      </c>
      <c r="F6" s="427" t="s">
        <v>107</v>
      </c>
      <c r="G6" s="427" t="s">
        <v>74</v>
      </c>
      <c r="H6" s="439" t="s">
        <v>108</v>
      </c>
      <c r="I6" s="440"/>
      <c r="J6" s="443" t="s">
        <v>109</v>
      </c>
      <c r="K6" s="444"/>
      <c r="L6" s="444"/>
      <c r="M6" s="444"/>
      <c r="N6" s="445"/>
      <c r="O6" s="427" t="s">
        <v>110</v>
      </c>
      <c r="P6" s="446" t="s">
        <v>111</v>
      </c>
      <c r="Q6" s="427" t="s">
        <v>100</v>
      </c>
      <c r="R6" s="427"/>
      <c r="S6" s="131"/>
      <c r="T6" s="131"/>
    </row>
    <row r="7" spans="1:20" s="57" customFormat="1" ht="165" customHeight="1" thickBot="1" x14ac:dyDescent="0.5">
      <c r="A7" s="131"/>
      <c r="B7" s="424"/>
      <c r="C7" s="426"/>
      <c r="D7" s="425"/>
      <c r="E7" s="425"/>
      <c r="F7" s="425"/>
      <c r="G7" s="425"/>
      <c r="H7" s="441"/>
      <c r="I7" s="442"/>
      <c r="J7" s="208" t="s">
        <v>112</v>
      </c>
      <c r="K7" s="208" t="s">
        <v>113</v>
      </c>
      <c r="L7" s="208" t="s">
        <v>114</v>
      </c>
      <c r="M7" s="208" t="s">
        <v>115</v>
      </c>
      <c r="N7" s="208" t="s">
        <v>326</v>
      </c>
      <c r="O7" s="427"/>
      <c r="P7" s="446"/>
      <c r="Q7" s="135" t="s">
        <v>116</v>
      </c>
      <c r="R7" s="135" t="s">
        <v>117</v>
      </c>
      <c r="S7" s="131"/>
      <c r="T7" s="131"/>
    </row>
    <row r="8" spans="1:20" ht="46.5" customHeight="1" x14ac:dyDescent="0.25">
      <c r="A8" s="131"/>
      <c r="B8" s="417">
        <v>1</v>
      </c>
      <c r="C8" s="418" t="s">
        <v>299</v>
      </c>
      <c r="D8" s="419" t="s">
        <v>300</v>
      </c>
      <c r="E8" s="421" t="s">
        <v>279</v>
      </c>
      <c r="F8" s="422" t="s">
        <v>301</v>
      </c>
      <c r="G8" s="408" t="s">
        <v>311</v>
      </c>
      <c r="H8" s="410">
        <v>0.3</v>
      </c>
      <c r="I8" s="412"/>
      <c r="J8" s="413">
        <v>0.2</v>
      </c>
      <c r="K8" s="414">
        <v>0.12</v>
      </c>
      <c r="L8" s="416" t="s">
        <v>329</v>
      </c>
      <c r="M8" s="403">
        <v>0.8</v>
      </c>
      <c r="N8" s="404"/>
      <c r="O8" s="405">
        <f>IF(SUM(K8,N8)&gt;100%,"NO PERMITIDO",SUM(K8,N8))</f>
        <v>0.12</v>
      </c>
      <c r="P8" s="406">
        <f>H8*O8/100%</f>
        <v>3.5999999999999997E-2</v>
      </c>
      <c r="Q8" s="364" t="s">
        <v>325</v>
      </c>
      <c r="R8" s="407" t="s">
        <v>318</v>
      </c>
      <c r="S8" s="131"/>
      <c r="T8" s="131"/>
    </row>
    <row r="9" spans="1:20" ht="154.5" customHeight="1" x14ac:dyDescent="0.25">
      <c r="A9" s="131"/>
      <c r="B9" s="380"/>
      <c r="C9" s="398"/>
      <c r="D9" s="420"/>
      <c r="E9" s="386"/>
      <c r="F9" s="423"/>
      <c r="G9" s="409"/>
      <c r="H9" s="411"/>
      <c r="I9" s="366"/>
      <c r="J9" s="372"/>
      <c r="K9" s="415"/>
      <c r="L9" s="391"/>
      <c r="M9" s="374"/>
      <c r="N9" s="358"/>
      <c r="O9" s="359"/>
      <c r="P9" s="360"/>
      <c r="Q9" s="386"/>
      <c r="R9" s="386"/>
      <c r="S9" s="131"/>
      <c r="T9" s="131"/>
    </row>
    <row r="10" spans="1:20" ht="154.5" customHeight="1" x14ac:dyDescent="0.25">
      <c r="A10" s="131"/>
      <c r="B10" s="380"/>
      <c r="C10" s="398"/>
      <c r="D10" s="420"/>
      <c r="E10" s="386"/>
      <c r="F10" s="423"/>
      <c r="G10" s="409"/>
      <c r="H10" s="411"/>
      <c r="I10" s="207"/>
      <c r="J10" s="372"/>
      <c r="K10" s="415"/>
      <c r="L10" s="391"/>
      <c r="M10" s="374"/>
      <c r="N10" s="358"/>
      <c r="O10" s="359"/>
      <c r="P10" s="360"/>
      <c r="Q10" s="386"/>
      <c r="R10" s="386"/>
      <c r="S10" s="131"/>
      <c r="T10" s="131"/>
    </row>
    <row r="11" spans="1:20" ht="97.5" customHeight="1" x14ac:dyDescent="0.25">
      <c r="A11" s="131"/>
      <c r="B11" s="379">
        <v>2</v>
      </c>
      <c r="C11" s="398" t="s">
        <v>299</v>
      </c>
      <c r="D11" s="394" t="s">
        <v>297</v>
      </c>
      <c r="E11" s="384" t="s">
        <v>280</v>
      </c>
      <c r="F11" s="401" t="s">
        <v>301</v>
      </c>
      <c r="G11" s="399" t="s">
        <v>310</v>
      </c>
      <c r="H11" s="370">
        <v>0.25</v>
      </c>
      <c r="I11" s="207"/>
      <c r="J11" s="371">
        <v>0.2</v>
      </c>
      <c r="K11" s="373">
        <v>0.11</v>
      </c>
      <c r="L11" s="390" t="s">
        <v>328</v>
      </c>
      <c r="M11" s="373">
        <v>0.8</v>
      </c>
      <c r="N11" s="358"/>
      <c r="O11" s="395">
        <f t="shared" ref="O11" si="0">IF(SUM(K11,N11)&gt;100%,"NO PERMITIDO",SUM(K11,N11))</f>
        <v>0.11</v>
      </c>
      <c r="P11" s="396">
        <f t="shared" ref="P11" si="1">H11*O11/100%</f>
        <v>2.75E-2</v>
      </c>
      <c r="Q11" s="397" t="s">
        <v>323</v>
      </c>
      <c r="R11" s="393" t="s">
        <v>314</v>
      </c>
      <c r="S11" s="131"/>
      <c r="T11" s="131"/>
    </row>
    <row r="12" spans="1:20" ht="97.5" customHeight="1" x14ac:dyDescent="0.25">
      <c r="A12" s="131"/>
      <c r="B12" s="380"/>
      <c r="C12" s="398"/>
      <c r="D12" s="394"/>
      <c r="E12" s="384"/>
      <c r="F12" s="402"/>
      <c r="G12" s="400"/>
      <c r="H12" s="370"/>
      <c r="I12" s="207"/>
      <c r="J12" s="372"/>
      <c r="K12" s="374"/>
      <c r="L12" s="391"/>
      <c r="M12" s="374"/>
      <c r="N12" s="358"/>
      <c r="O12" s="395"/>
      <c r="P12" s="396"/>
      <c r="Q12" s="397"/>
      <c r="R12" s="386"/>
      <c r="S12" s="131"/>
      <c r="T12" s="131"/>
    </row>
    <row r="13" spans="1:20" ht="159.75" customHeight="1" x14ac:dyDescent="0.25">
      <c r="A13" s="131"/>
      <c r="B13" s="380"/>
      <c r="C13" s="398"/>
      <c r="D13" s="394"/>
      <c r="E13" s="384"/>
      <c r="F13" s="402"/>
      <c r="G13" s="400"/>
      <c r="H13" s="370"/>
      <c r="I13" s="207"/>
      <c r="J13" s="372"/>
      <c r="K13" s="374"/>
      <c r="L13" s="391"/>
      <c r="M13" s="374"/>
      <c r="N13" s="358"/>
      <c r="O13" s="395"/>
      <c r="P13" s="396"/>
      <c r="Q13" s="397"/>
      <c r="R13" s="386"/>
      <c r="S13" s="131"/>
      <c r="T13" s="131"/>
    </row>
    <row r="14" spans="1:20" ht="99" customHeight="1" x14ac:dyDescent="0.25">
      <c r="A14" s="131"/>
      <c r="B14" s="379">
        <v>3</v>
      </c>
      <c r="C14" s="398" t="s">
        <v>299</v>
      </c>
      <c r="D14" s="394" t="s">
        <v>302</v>
      </c>
      <c r="E14" s="384" t="s">
        <v>289</v>
      </c>
      <c r="F14" s="385" t="s">
        <v>303</v>
      </c>
      <c r="G14" s="399" t="s">
        <v>308</v>
      </c>
      <c r="H14" s="370">
        <v>0.2</v>
      </c>
      <c r="I14" s="207"/>
      <c r="J14" s="371">
        <v>0.5</v>
      </c>
      <c r="K14" s="373">
        <v>0.88</v>
      </c>
      <c r="L14" s="390" t="s">
        <v>324</v>
      </c>
      <c r="M14" s="373">
        <v>0.5</v>
      </c>
      <c r="N14" s="358"/>
      <c r="O14" s="395">
        <f t="shared" ref="O14" si="2">IF(SUM(K14,N14)&gt;100%,"NO PERMITIDO",SUM(K14,N14))</f>
        <v>0.88</v>
      </c>
      <c r="P14" s="396">
        <f t="shared" ref="P14" si="3">H14*O14/100%</f>
        <v>0.17600000000000002</v>
      </c>
      <c r="Q14" s="386" t="s">
        <v>319</v>
      </c>
      <c r="R14" s="393" t="s">
        <v>315</v>
      </c>
      <c r="S14" s="131"/>
      <c r="T14" s="131"/>
    </row>
    <row r="15" spans="1:20" ht="99" customHeight="1" x14ac:dyDescent="0.25">
      <c r="A15" s="131"/>
      <c r="B15" s="380"/>
      <c r="C15" s="398"/>
      <c r="D15" s="394"/>
      <c r="E15" s="384"/>
      <c r="F15" s="386"/>
      <c r="G15" s="400"/>
      <c r="H15" s="370"/>
      <c r="I15" s="207"/>
      <c r="J15" s="372"/>
      <c r="K15" s="374"/>
      <c r="L15" s="391"/>
      <c r="M15" s="374"/>
      <c r="N15" s="358"/>
      <c r="O15" s="395"/>
      <c r="P15" s="396"/>
      <c r="Q15" s="386"/>
      <c r="R15" s="386"/>
      <c r="S15" s="131"/>
      <c r="T15" s="131"/>
    </row>
    <row r="16" spans="1:20" ht="206.25" customHeight="1" x14ac:dyDescent="0.25">
      <c r="A16" s="131"/>
      <c r="B16" s="380"/>
      <c r="C16" s="398"/>
      <c r="D16" s="394"/>
      <c r="E16" s="384"/>
      <c r="F16" s="386"/>
      <c r="G16" s="400"/>
      <c r="H16" s="370"/>
      <c r="I16" s="207"/>
      <c r="J16" s="372"/>
      <c r="K16" s="374"/>
      <c r="L16" s="391"/>
      <c r="M16" s="374"/>
      <c r="N16" s="358"/>
      <c r="O16" s="395"/>
      <c r="P16" s="396"/>
      <c r="Q16" s="386"/>
      <c r="R16" s="386"/>
      <c r="S16" s="131"/>
      <c r="T16" s="131"/>
    </row>
    <row r="17" spans="1:22" ht="59.25" customHeight="1" x14ac:dyDescent="0.25">
      <c r="A17" s="131"/>
      <c r="B17" s="379">
        <v>4</v>
      </c>
      <c r="C17" s="382" t="s">
        <v>299</v>
      </c>
      <c r="D17" s="394" t="s">
        <v>304</v>
      </c>
      <c r="E17" s="384" t="s">
        <v>290</v>
      </c>
      <c r="F17" s="385" t="s">
        <v>303</v>
      </c>
      <c r="G17" s="367" t="s">
        <v>307</v>
      </c>
      <c r="H17" s="370">
        <v>0.1</v>
      </c>
      <c r="I17" s="207"/>
      <c r="J17" s="371">
        <v>0.5</v>
      </c>
      <c r="K17" s="387">
        <v>0.46</v>
      </c>
      <c r="L17" s="390" t="s">
        <v>327</v>
      </c>
      <c r="M17" s="373">
        <v>0.5</v>
      </c>
      <c r="N17" s="358"/>
      <c r="O17" s="387">
        <f t="shared" ref="O17" si="4">IF(SUM(K17,N17)&gt;100%,"NO PERMITIDO",SUM(K17,N17))</f>
        <v>0.46</v>
      </c>
      <c r="P17" s="360">
        <f t="shared" ref="P17" si="5">H17*O17/100%</f>
        <v>4.6000000000000006E-2</v>
      </c>
      <c r="Q17" s="362" t="s">
        <v>330</v>
      </c>
      <c r="R17" s="365" t="s">
        <v>316</v>
      </c>
      <c r="S17" s="131"/>
      <c r="T17" s="131"/>
    </row>
    <row r="18" spans="1:22" ht="59.25" customHeight="1" x14ac:dyDescent="0.25">
      <c r="A18" s="131"/>
      <c r="B18" s="380"/>
      <c r="C18" s="382"/>
      <c r="D18" s="394"/>
      <c r="E18" s="384"/>
      <c r="F18" s="386"/>
      <c r="G18" s="368"/>
      <c r="H18" s="370"/>
      <c r="I18" s="207"/>
      <c r="J18" s="372"/>
      <c r="K18" s="388"/>
      <c r="L18" s="391"/>
      <c r="M18" s="374"/>
      <c r="N18" s="358"/>
      <c r="O18" s="388"/>
      <c r="P18" s="360"/>
      <c r="Q18" s="363"/>
      <c r="R18" s="363"/>
      <c r="S18" s="131"/>
      <c r="T18" s="131"/>
    </row>
    <row r="19" spans="1:22" ht="59.25" customHeight="1" x14ac:dyDescent="0.25">
      <c r="A19" s="131"/>
      <c r="B19" s="380"/>
      <c r="C19" s="382"/>
      <c r="D19" s="394"/>
      <c r="E19" s="384"/>
      <c r="F19" s="386"/>
      <c r="G19" s="368"/>
      <c r="H19" s="370"/>
      <c r="I19" s="207"/>
      <c r="J19" s="372"/>
      <c r="K19" s="388"/>
      <c r="L19" s="391"/>
      <c r="M19" s="374"/>
      <c r="N19" s="358"/>
      <c r="O19" s="388"/>
      <c r="P19" s="360"/>
      <c r="Q19" s="363"/>
      <c r="R19" s="363"/>
      <c r="S19" s="131"/>
      <c r="T19" s="131"/>
    </row>
    <row r="20" spans="1:22" ht="59.25" customHeight="1" x14ac:dyDescent="0.25">
      <c r="A20" s="131"/>
      <c r="B20" s="380"/>
      <c r="C20" s="382"/>
      <c r="D20" s="394"/>
      <c r="E20" s="384"/>
      <c r="F20" s="386"/>
      <c r="G20" s="368"/>
      <c r="H20" s="370"/>
      <c r="I20" s="366"/>
      <c r="J20" s="372"/>
      <c r="K20" s="388"/>
      <c r="L20" s="391"/>
      <c r="M20" s="374"/>
      <c r="N20" s="358"/>
      <c r="O20" s="388"/>
      <c r="P20" s="360"/>
      <c r="Q20" s="363"/>
      <c r="R20" s="363"/>
      <c r="S20" s="131"/>
      <c r="T20" s="131"/>
      <c r="V20" s="210"/>
    </row>
    <row r="21" spans="1:22" ht="123.75" customHeight="1" x14ac:dyDescent="0.25">
      <c r="A21" s="131"/>
      <c r="B21" s="381"/>
      <c r="C21" s="382"/>
      <c r="D21" s="394"/>
      <c r="E21" s="384"/>
      <c r="F21" s="386"/>
      <c r="G21" s="369"/>
      <c r="H21" s="370"/>
      <c r="I21" s="366"/>
      <c r="J21" s="372"/>
      <c r="K21" s="389"/>
      <c r="L21" s="392"/>
      <c r="M21" s="375"/>
      <c r="N21" s="358"/>
      <c r="O21" s="389"/>
      <c r="P21" s="361"/>
      <c r="Q21" s="364"/>
      <c r="R21" s="364"/>
      <c r="S21" s="131"/>
      <c r="T21" s="131"/>
    </row>
    <row r="22" spans="1:22" ht="60" customHeight="1" x14ac:dyDescent="0.25">
      <c r="A22" s="131"/>
      <c r="B22" s="379">
        <v>5</v>
      </c>
      <c r="C22" s="382" t="s">
        <v>299</v>
      </c>
      <c r="D22" s="383" t="s">
        <v>312</v>
      </c>
      <c r="E22" s="384" t="s">
        <v>309</v>
      </c>
      <c r="F22" s="385" t="s">
        <v>301</v>
      </c>
      <c r="G22" s="367" t="s">
        <v>313</v>
      </c>
      <c r="H22" s="370">
        <v>0.15</v>
      </c>
      <c r="I22" s="207"/>
      <c r="J22" s="371">
        <v>0.2</v>
      </c>
      <c r="K22" s="373">
        <v>0.5</v>
      </c>
      <c r="L22" s="376" t="s">
        <v>320</v>
      </c>
      <c r="M22" s="373">
        <v>0.8</v>
      </c>
      <c r="N22" s="358"/>
      <c r="O22" s="359">
        <f t="shared" ref="O22" si="6">IF(SUM(K22,N22)&gt;100%,"NO PERMITIDO",SUM(K22,N22))</f>
        <v>0.5</v>
      </c>
      <c r="P22" s="360">
        <f t="shared" ref="P22" si="7">H22*O22/100%</f>
        <v>7.4999999999999997E-2</v>
      </c>
      <c r="Q22" s="362" t="s">
        <v>322</v>
      </c>
      <c r="R22" s="365" t="s">
        <v>317</v>
      </c>
      <c r="S22" s="131"/>
      <c r="T22" s="131"/>
    </row>
    <row r="23" spans="1:22" ht="60" customHeight="1" x14ac:dyDescent="0.25">
      <c r="A23" s="131"/>
      <c r="B23" s="380"/>
      <c r="C23" s="382"/>
      <c r="D23" s="383"/>
      <c r="E23" s="384"/>
      <c r="F23" s="386"/>
      <c r="G23" s="368"/>
      <c r="H23" s="370"/>
      <c r="I23" s="207"/>
      <c r="J23" s="372"/>
      <c r="K23" s="374"/>
      <c r="L23" s="377"/>
      <c r="M23" s="374"/>
      <c r="N23" s="358"/>
      <c r="O23" s="359"/>
      <c r="P23" s="360"/>
      <c r="Q23" s="363"/>
      <c r="R23" s="363"/>
      <c r="S23" s="131"/>
      <c r="T23" s="131"/>
    </row>
    <row r="24" spans="1:22" ht="60" customHeight="1" x14ac:dyDescent="0.25">
      <c r="A24" s="131"/>
      <c r="B24" s="380"/>
      <c r="C24" s="382"/>
      <c r="D24" s="383"/>
      <c r="E24" s="384"/>
      <c r="F24" s="386"/>
      <c r="G24" s="368"/>
      <c r="H24" s="370"/>
      <c r="I24" s="207"/>
      <c r="J24" s="372"/>
      <c r="K24" s="374"/>
      <c r="L24" s="377"/>
      <c r="M24" s="374"/>
      <c r="N24" s="358"/>
      <c r="O24" s="359"/>
      <c r="P24" s="360"/>
      <c r="Q24" s="363"/>
      <c r="R24" s="363"/>
      <c r="S24" s="131"/>
      <c r="T24" s="131"/>
    </row>
    <row r="25" spans="1:22" ht="60" customHeight="1" x14ac:dyDescent="0.25">
      <c r="A25" s="131"/>
      <c r="B25" s="380"/>
      <c r="C25" s="382"/>
      <c r="D25" s="383"/>
      <c r="E25" s="384"/>
      <c r="F25" s="386"/>
      <c r="G25" s="368"/>
      <c r="H25" s="370"/>
      <c r="I25" s="366"/>
      <c r="J25" s="372"/>
      <c r="K25" s="374"/>
      <c r="L25" s="377"/>
      <c r="M25" s="374"/>
      <c r="N25" s="358"/>
      <c r="O25" s="359"/>
      <c r="P25" s="360"/>
      <c r="Q25" s="363"/>
      <c r="R25" s="363"/>
      <c r="S25" s="131"/>
      <c r="T25" s="131"/>
    </row>
    <row r="26" spans="1:22" ht="167.25" customHeight="1" thickBot="1" x14ac:dyDescent="0.3">
      <c r="A26" s="131"/>
      <c r="B26" s="381"/>
      <c r="C26" s="382"/>
      <c r="D26" s="383"/>
      <c r="E26" s="384"/>
      <c r="F26" s="386"/>
      <c r="G26" s="369"/>
      <c r="H26" s="370"/>
      <c r="I26" s="366"/>
      <c r="J26" s="372"/>
      <c r="K26" s="375"/>
      <c r="L26" s="378"/>
      <c r="M26" s="375"/>
      <c r="N26" s="358"/>
      <c r="O26" s="359"/>
      <c r="P26" s="361"/>
      <c r="Q26" s="364"/>
      <c r="R26" s="364"/>
      <c r="S26" s="131"/>
      <c r="T26" s="131"/>
    </row>
    <row r="27" spans="1:22" ht="27" customHeight="1" thickBot="1" x14ac:dyDescent="0.35">
      <c r="A27" s="131"/>
      <c r="B27" s="191" t="s">
        <v>48</v>
      </c>
      <c r="C27" s="200"/>
      <c r="D27" s="200"/>
      <c r="E27" s="201"/>
      <c r="F27" s="201"/>
      <c r="G27" s="201"/>
      <c r="H27" s="202">
        <f>IF(SUM(H8:H26)&gt;100%,"supera el 100%",SUM(H8:H26))</f>
        <v>1</v>
      </c>
      <c r="I27" s="79"/>
      <c r="J27" s="79"/>
      <c r="K27" s="79"/>
      <c r="L27" s="80"/>
      <c r="M27" s="80"/>
      <c r="N27" s="79"/>
      <c r="O27" s="80"/>
      <c r="P27" s="81">
        <f>SUM(P8:P26)</f>
        <v>0.36050000000000004</v>
      </c>
      <c r="Q27" s="62"/>
      <c r="R27" s="86"/>
      <c r="S27" s="131"/>
      <c r="T27" s="131"/>
    </row>
    <row r="28" spans="1:22" ht="73.5" customHeight="1" x14ac:dyDescent="0.25">
      <c r="A28" s="131"/>
      <c r="B28" s="345" t="s">
        <v>288</v>
      </c>
      <c r="C28" s="346"/>
      <c r="D28" s="346"/>
      <c r="E28" s="346"/>
      <c r="F28" s="346"/>
      <c r="G28" s="346"/>
      <c r="H28" s="346"/>
      <c r="I28" s="346"/>
      <c r="J28" s="346"/>
      <c r="K28" s="346"/>
      <c r="L28" s="346"/>
      <c r="M28" s="346"/>
      <c r="N28" s="346"/>
      <c r="O28" s="347"/>
      <c r="P28" s="78">
        <v>0</v>
      </c>
      <c r="Q28" s="348"/>
      <c r="R28" s="349"/>
      <c r="S28" s="131"/>
      <c r="T28" s="131"/>
    </row>
    <row r="29" spans="1:22" ht="27" customHeight="1" x14ac:dyDescent="0.25">
      <c r="A29" s="131"/>
      <c r="B29" s="82"/>
      <c r="C29" s="77"/>
      <c r="D29" s="77"/>
      <c r="E29" s="77"/>
      <c r="F29" s="77"/>
      <c r="G29" s="77"/>
      <c r="H29" s="77"/>
      <c r="I29" s="77"/>
      <c r="J29" s="77"/>
      <c r="K29" s="77"/>
      <c r="L29" s="77"/>
      <c r="M29" s="76"/>
      <c r="N29" s="76"/>
      <c r="O29" s="76"/>
      <c r="P29" s="195">
        <f>SUM(P27:P28)</f>
        <v>0.36050000000000004</v>
      </c>
      <c r="Q29" s="348"/>
      <c r="R29" s="349"/>
      <c r="S29" s="131"/>
      <c r="T29" s="131"/>
    </row>
    <row r="30" spans="1:22" ht="27" customHeight="1" x14ac:dyDescent="0.25">
      <c r="A30" s="131"/>
      <c r="B30" s="83"/>
      <c r="C30" s="75"/>
      <c r="D30" s="75"/>
      <c r="E30" s="75"/>
      <c r="F30" s="76"/>
      <c r="G30" s="76"/>
      <c r="H30" s="76"/>
      <c r="I30" s="76"/>
      <c r="J30" s="76"/>
      <c r="K30" s="76"/>
      <c r="L30" s="76"/>
      <c r="M30" s="76"/>
      <c r="N30" s="76"/>
      <c r="O30" s="76"/>
      <c r="P30" s="76"/>
      <c r="Q30" s="348"/>
      <c r="R30" s="349"/>
      <c r="S30" s="131"/>
      <c r="T30" s="131"/>
    </row>
    <row r="31" spans="1:22" ht="29.25" customHeight="1" x14ac:dyDescent="0.25">
      <c r="A31" s="131"/>
      <c r="B31" s="136"/>
      <c r="C31" s="137"/>
      <c r="D31" s="84"/>
      <c r="E31" s="84"/>
      <c r="F31" s="137"/>
      <c r="G31" s="137"/>
      <c r="H31" s="84"/>
      <c r="I31" s="84"/>
      <c r="J31" s="84"/>
      <c r="K31" s="84"/>
      <c r="L31" s="84"/>
      <c r="M31" s="84"/>
      <c r="N31" s="84"/>
      <c r="O31" s="84"/>
      <c r="P31" s="138"/>
      <c r="Q31" s="84"/>
      <c r="R31" s="139"/>
      <c r="S31" s="131"/>
      <c r="T31" s="131"/>
    </row>
    <row r="32" spans="1:22" ht="48.75" customHeight="1" thickBot="1" x14ac:dyDescent="0.4">
      <c r="A32" s="131"/>
      <c r="B32" s="136"/>
      <c r="C32" s="171" t="s">
        <v>118</v>
      </c>
      <c r="D32" s="350" t="s">
        <v>321</v>
      </c>
      <c r="E32" s="350"/>
      <c r="F32" s="84"/>
      <c r="G32" s="351" t="s">
        <v>283</v>
      </c>
      <c r="H32" s="352"/>
      <c r="I32" s="352"/>
      <c r="J32" s="353"/>
      <c r="K32" s="140"/>
      <c r="L32" s="351" t="s">
        <v>298</v>
      </c>
      <c r="M32" s="352"/>
      <c r="N32" s="352"/>
      <c r="O32" s="353"/>
      <c r="P32" s="141"/>
      <c r="Q32" s="142"/>
      <c r="R32" s="143"/>
      <c r="S32" s="131"/>
      <c r="T32" s="131"/>
    </row>
    <row r="33" spans="1:20" ht="48" customHeight="1" thickBot="1" x14ac:dyDescent="0.4">
      <c r="A33" s="131"/>
      <c r="B33" s="136"/>
      <c r="C33" s="171" t="s">
        <v>119</v>
      </c>
      <c r="D33" s="354">
        <v>2019</v>
      </c>
      <c r="E33" s="354"/>
      <c r="F33" s="84"/>
      <c r="G33" s="351" t="s">
        <v>282</v>
      </c>
      <c r="H33" s="352"/>
      <c r="I33" s="352"/>
      <c r="J33" s="353"/>
      <c r="K33" s="140"/>
      <c r="L33" s="355" t="s">
        <v>292</v>
      </c>
      <c r="M33" s="356"/>
      <c r="N33" s="356"/>
      <c r="O33" s="357"/>
      <c r="P33" s="144"/>
      <c r="Q33" s="145"/>
      <c r="R33" s="146"/>
      <c r="S33" s="131"/>
      <c r="T33" s="131"/>
    </row>
    <row r="34" spans="1:20" ht="27" thickBot="1" x14ac:dyDescent="0.4">
      <c r="A34" s="131"/>
      <c r="B34" s="147"/>
      <c r="C34" s="148"/>
      <c r="D34" s="85"/>
      <c r="E34" s="85"/>
      <c r="F34" s="85"/>
      <c r="G34" s="344" t="s">
        <v>294</v>
      </c>
      <c r="H34" s="344"/>
      <c r="I34" s="344"/>
      <c r="J34" s="344"/>
      <c r="K34" s="85"/>
      <c r="L34" s="344" t="s">
        <v>281</v>
      </c>
      <c r="M34" s="344"/>
      <c r="N34" s="344"/>
      <c r="O34" s="344"/>
      <c r="P34" s="149"/>
      <c r="Q34" s="85"/>
      <c r="R34" s="150"/>
      <c r="S34" s="131"/>
      <c r="T34" s="131"/>
    </row>
    <row r="35" spans="1:20" ht="26.25" x14ac:dyDescent="0.25">
      <c r="A35" s="131"/>
      <c r="B35" s="131"/>
      <c r="C35" s="131"/>
      <c r="D35" s="131"/>
      <c r="E35" s="131"/>
      <c r="F35" s="131"/>
      <c r="G35" s="131"/>
      <c r="H35" s="131"/>
      <c r="I35" s="131"/>
      <c r="J35" s="131"/>
      <c r="K35" s="131"/>
      <c r="L35" s="131"/>
      <c r="M35" s="131"/>
      <c r="N35" s="131"/>
      <c r="O35" s="131"/>
      <c r="P35" s="131"/>
      <c r="Q35" s="131"/>
      <c r="R35" s="131"/>
      <c r="S35" s="131"/>
      <c r="T35" s="131"/>
    </row>
    <row r="36" spans="1:20" ht="26.25" x14ac:dyDescent="0.25">
      <c r="A36" s="131"/>
      <c r="B36" s="131"/>
      <c r="C36" s="131"/>
      <c r="D36" s="131"/>
      <c r="E36" s="131"/>
      <c r="F36" s="131"/>
      <c r="G36" s="131"/>
      <c r="H36" s="131"/>
      <c r="I36" s="131"/>
      <c r="J36" s="131"/>
      <c r="K36" s="131"/>
      <c r="L36" s="131"/>
      <c r="M36" s="131"/>
      <c r="N36" s="131"/>
      <c r="O36" s="131"/>
      <c r="P36" s="131"/>
      <c r="Q36" s="131"/>
      <c r="R36" s="131"/>
      <c r="S36" s="131"/>
      <c r="T36" s="131"/>
    </row>
  </sheetData>
  <mergeCells count="110">
    <mergeCell ref="F1:F2"/>
    <mergeCell ref="H1:H2"/>
    <mergeCell ref="B4:R4"/>
    <mergeCell ref="B5:H5"/>
    <mergeCell ref="K5:N5"/>
    <mergeCell ref="O5:R5"/>
    <mergeCell ref="H6:I7"/>
    <mergeCell ref="J6:N6"/>
    <mergeCell ref="O6:O7"/>
    <mergeCell ref="P6:P7"/>
    <mergeCell ref="Q6:R6"/>
    <mergeCell ref="G6:G7"/>
    <mergeCell ref="B8:B10"/>
    <mergeCell ref="C8:C10"/>
    <mergeCell ref="D8:D10"/>
    <mergeCell ref="E8:E10"/>
    <mergeCell ref="F8:F10"/>
    <mergeCell ref="B6:B7"/>
    <mergeCell ref="C6:C7"/>
    <mergeCell ref="D6:D7"/>
    <mergeCell ref="E6:E7"/>
    <mergeCell ref="F6:F7"/>
    <mergeCell ref="M8:M10"/>
    <mergeCell ref="N8:N10"/>
    <mergeCell ref="O8:O10"/>
    <mergeCell ref="P8:P10"/>
    <mergeCell ref="Q8:Q10"/>
    <mergeCell ref="R8:R10"/>
    <mergeCell ref="G8:G10"/>
    <mergeCell ref="H8:H10"/>
    <mergeCell ref="I8:I9"/>
    <mergeCell ref="J8:J10"/>
    <mergeCell ref="K8:K10"/>
    <mergeCell ref="L8:L10"/>
    <mergeCell ref="O11:O13"/>
    <mergeCell ref="P11:P13"/>
    <mergeCell ref="Q11:Q13"/>
    <mergeCell ref="R11:R13"/>
    <mergeCell ref="B14:B16"/>
    <mergeCell ref="C14:C16"/>
    <mergeCell ref="D14:D16"/>
    <mergeCell ref="E14:E16"/>
    <mergeCell ref="F14:F16"/>
    <mergeCell ref="G14:G16"/>
    <mergeCell ref="H11:H13"/>
    <mergeCell ref="J11:J13"/>
    <mergeCell ref="K11:K13"/>
    <mergeCell ref="L11:L13"/>
    <mergeCell ref="M11:M13"/>
    <mergeCell ref="N11:N13"/>
    <mergeCell ref="B11:B13"/>
    <mergeCell ref="C11:C13"/>
    <mergeCell ref="D11:D13"/>
    <mergeCell ref="E11:E13"/>
    <mergeCell ref="F11:F13"/>
    <mergeCell ref="G11:G13"/>
    <mergeCell ref="O14:O16"/>
    <mergeCell ref="P14:P16"/>
    <mergeCell ref="Q14:Q16"/>
    <mergeCell ref="R14:R16"/>
    <mergeCell ref="B17:B21"/>
    <mergeCell ref="C17:C21"/>
    <mergeCell ref="D17:D21"/>
    <mergeCell ref="E17:E21"/>
    <mergeCell ref="F17:F21"/>
    <mergeCell ref="G17:G21"/>
    <mergeCell ref="H14:H16"/>
    <mergeCell ref="J14:J16"/>
    <mergeCell ref="K14:K16"/>
    <mergeCell ref="L14:L16"/>
    <mergeCell ref="M14:M16"/>
    <mergeCell ref="N14:N16"/>
    <mergeCell ref="O17:O21"/>
    <mergeCell ref="P17:P21"/>
    <mergeCell ref="Q17:Q21"/>
    <mergeCell ref="R17:R21"/>
    <mergeCell ref="I20:I21"/>
    <mergeCell ref="M17:M21"/>
    <mergeCell ref="N17:N21"/>
    <mergeCell ref="B22:B26"/>
    <mergeCell ref="C22:C26"/>
    <mergeCell ref="D22:D26"/>
    <mergeCell ref="E22:E26"/>
    <mergeCell ref="F22:F26"/>
    <mergeCell ref="H17:H21"/>
    <mergeCell ref="J17:J21"/>
    <mergeCell ref="K17:K21"/>
    <mergeCell ref="L17:L21"/>
    <mergeCell ref="N22:N26"/>
    <mergeCell ref="O22:O26"/>
    <mergeCell ref="P22:P26"/>
    <mergeCell ref="Q22:Q26"/>
    <mergeCell ref="R22:R26"/>
    <mergeCell ref="I25:I26"/>
    <mergeCell ref="G22:G26"/>
    <mergeCell ref="H22:H26"/>
    <mergeCell ref="J22:J26"/>
    <mergeCell ref="K22:K26"/>
    <mergeCell ref="L22:L26"/>
    <mergeCell ref="M22:M26"/>
    <mergeCell ref="G34:J34"/>
    <mergeCell ref="L34:O34"/>
    <mergeCell ref="B28:O28"/>
    <mergeCell ref="Q28:R30"/>
    <mergeCell ref="D32:E32"/>
    <mergeCell ref="G32:J32"/>
    <mergeCell ref="L32:O32"/>
    <mergeCell ref="D33:E33"/>
    <mergeCell ref="G33:J33"/>
    <mergeCell ref="L33:O33"/>
  </mergeCells>
  <conditionalFormatting sqref="O8 O11 O14 O22">
    <cfRule type="cellIs" dxfId="0" priority="2" operator="greaterThan">
      <formula>100</formula>
    </cfRule>
  </conditionalFormatting>
  <dataValidations count="1">
    <dataValidation allowBlank="1" showInputMessage="1" showErrorMessage="1" errorTitle="error" error="solo datos númericos" sqref="H8:H26"/>
  </dataValidations>
  <hyperlinks>
    <hyperlink ref="R8" r:id="rId1"/>
    <hyperlink ref="R11" r:id="rId2"/>
    <hyperlink ref="R14" r:id="rId3"/>
    <hyperlink ref="R17" r:id="rId4"/>
    <hyperlink ref="R22" r:id="rId5"/>
  </hyperlinks>
  <printOptions horizontalCentered="1" verticalCentered="1"/>
  <pageMargins left="0.39370078740157483" right="0.23622047244094491" top="0.15748031496062992" bottom="0.19685039370078741" header="0.31496062992125984" footer="0.31496062992125984"/>
  <pageSetup paperSize="121" scale="29" fitToHeight="0" orientation="landscape" horizontalDpi="4294967294" verticalDpi="4294967294" r:id="rId6"/>
  <headerFooter>
    <oddHeader>&amp;C&amp;14ACUERDO DE GESTIÓN &amp;18SUBDIRECCIÓN OPERATIVA 2019</oddHeader>
  </headerFooter>
  <rowBreaks count="1" manualBreakCount="1">
    <brk id="16" max="18" man="1"/>
  </rowBreaks>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M255"/>
  <sheetViews>
    <sheetView topLeftCell="A67" zoomScaleNormal="100" zoomScaleSheetLayoutView="100" workbookViewId="0">
      <selection activeCell="F72" sqref="F72"/>
    </sheetView>
  </sheetViews>
  <sheetFormatPr baseColWidth="10" defaultColWidth="10.85546875" defaultRowHeight="15" x14ac:dyDescent="0.25"/>
  <cols>
    <col min="1" max="1" width="2.42578125" style="89"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4.42578125" style="64" bestFit="1" customWidth="1"/>
    <col min="11" max="11" width="5" style="89" customWidth="1"/>
    <col min="12" max="12" width="16.42578125" style="89" customWidth="1"/>
    <col min="13" max="13" width="12" style="64" bestFit="1" customWidth="1"/>
    <col min="14" max="16384" width="10.85546875" style="64"/>
  </cols>
  <sheetData>
    <row r="1" spans="1:12" ht="15.75" thickBot="1" x14ac:dyDescent="0.3">
      <c r="B1" s="89"/>
      <c r="C1" s="89"/>
      <c r="D1" s="89"/>
      <c r="E1" s="89"/>
      <c r="F1" s="89"/>
      <c r="G1" s="89"/>
      <c r="H1" s="89"/>
      <c r="I1" s="89"/>
      <c r="J1" s="89"/>
      <c r="L1"/>
    </row>
    <row r="2" spans="1:12" ht="35.1" customHeight="1" thickBot="1" x14ac:dyDescent="0.3">
      <c r="A2" s="151"/>
      <c r="B2" s="485" t="s">
        <v>177</v>
      </c>
      <c r="C2" s="486"/>
      <c r="D2" s="486"/>
      <c r="E2" s="486"/>
      <c r="F2" s="486"/>
      <c r="G2" s="486"/>
      <c r="H2" s="486"/>
      <c r="I2" s="486"/>
      <c r="J2" s="487"/>
      <c r="K2" s="151"/>
      <c r="L2"/>
    </row>
    <row r="3" spans="1:12" ht="5.0999999999999996" customHeight="1" thickBot="1" x14ac:dyDescent="0.3">
      <c r="A3" s="151"/>
      <c r="B3" s="152"/>
      <c r="C3" s="152"/>
      <c r="D3" s="153"/>
      <c r="E3" s="152"/>
      <c r="F3" s="152"/>
      <c r="G3" s="152"/>
      <c r="H3" s="152"/>
      <c r="I3" s="152"/>
      <c r="J3" s="152"/>
      <c r="K3" s="151"/>
      <c r="L3"/>
    </row>
    <row r="4" spans="1:12" ht="21.95" customHeight="1" thickBot="1" x14ac:dyDescent="0.3">
      <c r="A4" s="151"/>
      <c r="B4" s="488" t="s">
        <v>178</v>
      </c>
      <c r="C4" s="489"/>
      <c r="D4" s="489"/>
      <c r="E4" s="489"/>
      <c r="F4" s="489"/>
      <c r="G4" s="489"/>
      <c r="H4" s="489"/>
      <c r="I4" s="489"/>
      <c r="J4" s="490"/>
      <c r="K4" s="151"/>
      <c r="L4"/>
    </row>
    <row r="5" spans="1:12" s="66" customFormat="1" ht="24.75" customHeight="1" x14ac:dyDescent="0.3">
      <c r="A5" s="151"/>
      <c r="B5" s="154"/>
      <c r="C5" s="491" t="s">
        <v>179</v>
      </c>
      <c r="D5" s="491"/>
      <c r="E5" s="491"/>
      <c r="F5" s="491"/>
      <c r="G5" s="491"/>
      <c r="H5" s="491"/>
      <c r="I5" s="491"/>
      <c r="J5" s="155">
        <v>5</v>
      </c>
      <c r="K5" s="151"/>
      <c r="L5"/>
    </row>
    <row r="6" spans="1:12" s="66" customFormat="1" ht="24.75" customHeight="1" x14ac:dyDescent="0.3">
      <c r="A6" s="151"/>
      <c r="B6" s="156"/>
      <c r="C6" s="484" t="s">
        <v>180</v>
      </c>
      <c r="D6" s="484"/>
      <c r="E6" s="484"/>
      <c r="F6" s="484"/>
      <c r="G6" s="484"/>
      <c r="H6" s="484"/>
      <c r="I6" s="484"/>
      <c r="J6" s="157">
        <v>4</v>
      </c>
      <c r="K6" s="151"/>
      <c r="L6"/>
    </row>
    <row r="7" spans="1:12" s="66" customFormat="1" ht="24.75" customHeight="1" x14ac:dyDescent="0.3">
      <c r="A7" s="151"/>
      <c r="B7" s="156"/>
      <c r="C7" s="484" t="s">
        <v>62</v>
      </c>
      <c r="D7" s="484"/>
      <c r="E7" s="484"/>
      <c r="F7" s="484"/>
      <c r="G7" s="484"/>
      <c r="H7" s="484"/>
      <c r="I7" s="484"/>
      <c r="J7" s="157">
        <v>3</v>
      </c>
      <c r="K7" s="151"/>
      <c r="L7"/>
    </row>
    <row r="8" spans="1:12" s="66" customFormat="1" ht="24.75" customHeight="1" x14ac:dyDescent="0.3">
      <c r="A8" s="151"/>
      <c r="B8" s="156"/>
      <c r="C8" s="484" t="s">
        <v>65</v>
      </c>
      <c r="D8" s="484"/>
      <c r="E8" s="484"/>
      <c r="F8" s="484"/>
      <c r="G8" s="484"/>
      <c r="H8" s="484"/>
      <c r="I8" s="484"/>
      <c r="J8" s="157">
        <v>2</v>
      </c>
      <c r="K8" s="151"/>
      <c r="L8"/>
    </row>
    <row r="9" spans="1:12" s="66" customFormat="1" ht="24.75" customHeight="1" thickBot="1" x14ac:dyDescent="0.35">
      <c r="A9" s="151"/>
      <c r="B9" s="158"/>
      <c r="C9" s="474" t="s">
        <v>181</v>
      </c>
      <c r="D9" s="475"/>
      <c r="E9" s="475"/>
      <c r="F9" s="475"/>
      <c r="G9" s="475"/>
      <c r="H9" s="475"/>
      <c r="I9" s="475"/>
      <c r="J9" s="159">
        <v>1</v>
      </c>
      <c r="K9" s="151"/>
      <c r="L9"/>
    </row>
    <row r="10" spans="1:12" s="66" customFormat="1" ht="22.5" customHeight="1" thickBot="1" x14ac:dyDescent="0.35">
      <c r="A10" s="151"/>
      <c r="B10" s="160"/>
      <c r="C10" s="161"/>
      <c r="D10" s="161"/>
      <c r="E10" s="161"/>
      <c r="F10" s="161"/>
      <c r="G10" s="161"/>
      <c r="H10" s="161"/>
      <c r="I10" s="161"/>
      <c r="J10" s="162"/>
      <c r="K10" s="151"/>
      <c r="L10"/>
    </row>
    <row r="11" spans="1:12" ht="33" customHeight="1" x14ac:dyDescent="0.25">
      <c r="A11" s="151"/>
      <c r="B11" s="476" t="s">
        <v>182</v>
      </c>
      <c r="C11" s="477"/>
      <c r="D11" s="477" t="s">
        <v>183</v>
      </c>
      <c r="E11" s="477" t="s">
        <v>184</v>
      </c>
      <c r="F11" s="477"/>
      <c r="G11" s="477"/>
      <c r="H11" s="471" t="s">
        <v>185</v>
      </c>
      <c r="I11" s="482" t="s">
        <v>186</v>
      </c>
      <c r="J11" s="468" t="s">
        <v>187</v>
      </c>
      <c r="K11" s="90"/>
      <c r="L11"/>
    </row>
    <row r="12" spans="1:12" ht="27.75" customHeight="1" x14ac:dyDescent="0.25">
      <c r="A12" s="151"/>
      <c r="B12" s="478"/>
      <c r="C12" s="479"/>
      <c r="D12" s="479"/>
      <c r="E12" s="185" t="s">
        <v>188</v>
      </c>
      <c r="F12" s="185" t="s">
        <v>189</v>
      </c>
      <c r="G12" s="185" t="s">
        <v>190</v>
      </c>
      <c r="H12" s="472"/>
      <c r="I12" s="483"/>
      <c r="J12" s="469"/>
      <c r="K12" s="90"/>
      <c r="L12"/>
    </row>
    <row r="13" spans="1:12" ht="15.75" customHeight="1" x14ac:dyDescent="0.25">
      <c r="A13" s="151"/>
      <c r="B13" s="480"/>
      <c r="C13" s="481"/>
      <c r="D13" s="481"/>
      <c r="E13" s="67">
        <v>0.6</v>
      </c>
      <c r="F13" s="67">
        <v>0.2</v>
      </c>
      <c r="G13" s="67">
        <v>0.2</v>
      </c>
      <c r="H13" s="473"/>
      <c r="I13" s="483"/>
      <c r="J13" s="470"/>
      <c r="K13" s="90"/>
      <c r="L13"/>
    </row>
    <row r="14" spans="1:12" ht="47.45" customHeight="1" x14ac:dyDescent="0.25">
      <c r="A14" s="151"/>
      <c r="B14" s="459">
        <v>1</v>
      </c>
      <c r="C14" s="460" t="s">
        <v>191</v>
      </c>
      <c r="D14" s="68" t="s">
        <v>192</v>
      </c>
      <c r="E14" s="164"/>
      <c r="F14" s="164"/>
      <c r="G14" s="164"/>
      <c r="H14" s="461"/>
      <c r="I14" s="461">
        <f>SUM(E18:G18)</f>
        <v>0</v>
      </c>
      <c r="J14" s="466"/>
      <c r="K14" s="90"/>
      <c r="L14"/>
    </row>
    <row r="15" spans="1:12" ht="38.1" customHeight="1" x14ac:dyDescent="0.25">
      <c r="A15" s="151"/>
      <c r="B15" s="459"/>
      <c r="C15" s="460"/>
      <c r="D15" s="68" t="s">
        <v>193</v>
      </c>
      <c r="E15" s="164"/>
      <c r="F15" s="164"/>
      <c r="G15" s="164"/>
      <c r="H15" s="461"/>
      <c r="I15" s="461"/>
      <c r="J15" s="466"/>
      <c r="K15" s="90"/>
      <c r="L15"/>
    </row>
    <row r="16" spans="1:12" ht="41.45" customHeight="1" x14ac:dyDescent="0.25">
      <c r="A16" s="151"/>
      <c r="B16" s="459"/>
      <c r="C16" s="460"/>
      <c r="D16" s="68" t="s">
        <v>194</v>
      </c>
      <c r="E16" s="164"/>
      <c r="F16" s="164"/>
      <c r="G16" s="164"/>
      <c r="H16" s="461"/>
      <c r="I16" s="461"/>
      <c r="J16" s="466"/>
      <c r="K16" s="90"/>
      <c r="L16"/>
    </row>
    <row r="17" spans="1:12" ht="47.1" customHeight="1" x14ac:dyDescent="0.25">
      <c r="A17" s="151"/>
      <c r="B17" s="459"/>
      <c r="C17" s="460"/>
      <c r="D17" s="68" t="s">
        <v>195</v>
      </c>
      <c r="E17" s="164"/>
      <c r="F17" s="164"/>
      <c r="G17" s="164"/>
      <c r="H17" s="461"/>
      <c r="I17" s="461"/>
      <c r="J17" s="466"/>
      <c r="K17" s="90"/>
      <c r="L17"/>
    </row>
    <row r="18" spans="1:12" ht="24.75" customHeight="1" x14ac:dyDescent="0.25">
      <c r="A18" s="151"/>
      <c r="B18" s="447" t="s">
        <v>278</v>
      </c>
      <c r="C18" s="447"/>
      <c r="D18" s="447"/>
      <c r="E18" s="63">
        <f>SUM(E14:E17)/4*60%</f>
        <v>0</v>
      </c>
      <c r="F18" s="69">
        <f>SUM(F14:F17)/4*20%</f>
        <v>0</v>
      </c>
      <c r="G18" s="69">
        <f>SUM(G14:G17)/4*20%</f>
        <v>0</v>
      </c>
      <c r="H18" s="461"/>
      <c r="I18" s="461"/>
      <c r="J18" s="466"/>
      <c r="K18" s="90"/>
      <c r="L18"/>
    </row>
    <row r="19" spans="1:12" ht="24.75" customHeight="1" x14ac:dyDescent="0.25">
      <c r="A19" s="151"/>
      <c r="B19" s="459">
        <v>2</v>
      </c>
      <c r="C19" s="460" t="s">
        <v>197</v>
      </c>
      <c r="D19" s="68" t="s">
        <v>198</v>
      </c>
      <c r="E19" s="164"/>
      <c r="F19" s="205"/>
      <c r="G19" s="186"/>
      <c r="H19" s="461"/>
      <c r="I19" s="461">
        <f>SUM(E24:G24)</f>
        <v>0</v>
      </c>
      <c r="J19" s="462"/>
      <c r="K19" s="90"/>
      <c r="L19"/>
    </row>
    <row r="20" spans="1:12" ht="36" customHeight="1" x14ac:dyDescent="0.25">
      <c r="A20" s="151"/>
      <c r="B20" s="459"/>
      <c r="C20" s="460"/>
      <c r="D20" s="68" t="s">
        <v>199</v>
      </c>
      <c r="E20" s="164"/>
      <c r="F20" s="205"/>
      <c r="G20" s="186"/>
      <c r="H20" s="461"/>
      <c r="I20" s="461"/>
      <c r="J20" s="462"/>
      <c r="K20" s="90"/>
      <c r="L20"/>
    </row>
    <row r="21" spans="1:12" ht="33.6" customHeight="1" x14ac:dyDescent="0.25">
      <c r="A21" s="151"/>
      <c r="B21" s="459"/>
      <c r="C21" s="460"/>
      <c r="D21" s="68" t="s">
        <v>200</v>
      </c>
      <c r="E21" s="164"/>
      <c r="F21" s="205"/>
      <c r="G21" s="186"/>
      <c r="H21" s="461"/>
      <c r="I21" s="461"/>
      <c r="J21" s="462"/>
      <c r="K21" s="90"/>
      <c r="L21"/>
    </row>
    <row r="22" spans="1:12" ht="35.25" customHeight="1" x14ac:dyDescent="0.25">
      <c r="A22" s="151"/>
      <c r="B22" s="459"/>
      <c r="C22" s="460"/>
      <c r="D22" s="68" t="s">
        <v>201</v>
      </c>
      <c r="E22" s="164"/>
      <c r="F22" s="205"/>
      <c r="G22" s="186"/>
      <c r="H22" s="461"/>
      <c r="I22" s="461"/>
      <c r="J22" s="462"/>
      <c r="K22" s="90"/>
      <c r="L22"/>
    </row>
    <row r="23" spans="1:12" ht="21" customHeight="1" x14ac:dyDescent="0.25">
      <c r="A23" s="151"/>
      <c r="B23" s="459"/>
      <c r="C23" s="460"/>
      <c r="D23" s="68" t="s">
        <v>202</v>
      </c>
      <c r="E23" s="164"/>
      <c r="F23" s="205"/>
      <c r="G23" s="186"/>
      <c r="H23" s="461"/>
      <c r="I23" s="461"/>
      <c r="J23" s="462"/>
      <c r="K23" s="90"/>
      <c r="L23"/>
    </row>
    <row r="24" spans="1:12" ht="24.75" customHeight="1" x14ac:dyDescent="0.25">
      <c r="A24" s="151"/>
      <c r="B24" s="447" t="s">
        <v>196</v>
      </c>
      <c r="C24" s="447"/>
      <c r="D24" s="447"/>
      <c r="E24" s="69">
        <f>SUM(E19:E23)/5*60%</f>
        <v>0</v>
      </c>
      <c r="F24" s="69">
        <f>SUM(F19:F23)/5*20%</f>
        <v>0</v>
      </c>
      <c r="G24" s="69">
        <f>SUM(G19:G23)/5*20%</f>
        <v>0</v>
      </c>
      <c r="H24" s="461"/>
      <c r="I24" s="461"/>
      <c r="J24" s="462"/>
      <c r="K24" s="90"/>
      <c r="L24"/>
    </row>
    <row r="25" spans="1:12" ht="24.75" customHeight="1" x14ac:dyDescent="0.25">
      <c r="A25" s="151"/>
      <c r="B25" s="459">
        <v>3</v>
      </c>
      <c r="C25" s="460" t="s">
        <v>203</v>
      </c>
      <c r="D25" s="68" t="s">
        <v>204</v>
      </c>
      <c r="E25" s="164"/>
      <c r="F25" s="205"/>
      <c r="G25" s="186"/>
      <c r="H25" s="464"/>
      <c r="I25" s="461">
        <f>SUM(E30:G30)</f>
        <v>0</v>
      </c>
      <c r="J25" s="462"/>
      <c r="K25" s="90"/>
      <c r="L25"/>
    </row>
    <row r="26" spans="1:12" ht="33.75" customHeight="1" x14ac:dyDescent="0.25">
      <c r="A26" s="151"/>
      <c r="B26" s="459"/>
      <c r="C26" s="460"/>
      <c r="D26" s="68" t="s">
        <v>205</v>
      </c>
      <c r="E26" s="164"/>
      <c r="F26" s="205"/>
      <c r="G26" s="186"/>
      <c r="H26" s="464"/>
      <c r="I26" s="461"/>
      <c r="J26" s="462"/>
      <c r="K26" s="90"/>
      <c r="L26"/>
    </row>
    <row r="27" spans="1:12" x14ac:dyDescent="0.25">
      <c r="A27" s="151"/>
      <c r="B27" s="459"/>
      <c r="C27" s="460"/>
      <c r="D27" s="68" t="s">
        <v>206</v>
      </c>
      <c r="E27" s="164"/>
      <c r="F27" s="205"/>
      <c r="G27" s="186"/>
      <c r="H27" s="464"/>
      <c r="I27" s="461"/>
      <c r="J27" s="462"/>
      <c r="K27" s="90"/>
      <c r="L27"/>
    </row>
    <row r="28" spans="1:12" ht="27.75" customHeight="1" x14ac:dyDescent="0.25">
      <c r="A28" s="151"/>
      <c r="B28" s="459"/>
      <c r="C28" s="460"/>
      <c r="D28" s="68" t="s">
        <v>207</v>
      </c>
      <c r="E28" s="164"/>
      <c r="F28" s="205"/>
      <c r="G28" s="186"/>
      <c r="H28" s="464"/>
      <c r="I28" s="461"/>
      <c r="J28" s="462"/>
      <c r="K28" s="90"/>
      <c r="L28"/>
    </row>
    <row r="29" spans="1:12" ht="36" customHeight="1" x14ac:dyDescent="0.25">
      <c r="A29" s="151"/>
      <c r="B29" s="459"/>
      <c r="C29" s="460"/>
      <c r="D29" s="68" t="s">
        <v>208</v>
      </c>
      <c r="E29" s="164"/>
      <c r="F29" s="205"/>
      <c r="G29" s="186"/>
      <c r="H29" s="464"/>
      <c r="I29" s="461"/>
      <c r="J29" s="462"/>
      <c r="K29" s="90"/>
      <c r="L29"/>
    </row>
    <row r="30" spans="1:12" ht="24.75" customHeight="1" x14ac:dyDescent="0.25">
      <c r="A30" s="151"/>
      <c r="B30" s="447" t="s">
        <v>196</v>
      </c>
      <c r="C30" s="447"/>
      <c r="D30" s="447"/>
      <c r="E30" s="69">
        <f>SUM(E25:E29)/5*60%</f>
        <v>0</v>
      </c>
      <c r="F30" s="69">
        <f>SUM(F25:F29)/5*20%</f>
        <v>0</v>
      </c>
      <c r="G30" s="69">
        <f>SUM(G25:G29)/5*20%</f>
        <v>0</v>
      </c>
      <c r="H30" s="464"/>
      <c r="I30" s="461"/>
      <c r="J30" s="462"/>
      <c r="K30" s="90"/>
      <c r="L30"/>
    </row>
    <row r="31" spans="1:12" ht="34.5" customHeight="1" x14ac:dyDescent="0.25">
      <c r="A31" s="151"/>
      <c r="B31" s="459">
        <v>4</v>
      </c>
      <c r="C31" s="460" t="s">
        <v>209</v>
      </c>
      <c r="D31" s="70" t="s">
        <v>210</v>
      </c>
      <c r="E31" s="164"/>
      <c r="F31" s="206"/>
      <c r="G31" s="187"/>
      <c r="H31" s="453"/>
      <c r="I31" s="456">
        <f>SUM(E35:G35)</f>
        <v>0</v>
      </c>
      <c r="J31" s="467"/>
      <c r="K31" s="90"/>
      <c r="L31"/>
    </row>
    <row r="32" spans="1:12" ht="24.75" customHeight="1" x14ac:dyDescent="0.25">
      <c r="A32" s="151"/>
      <c r="B32" s="459"/>
      <c r="C32" s="460"/>
      <c r="D32" s="70" t="s">
        <v>211</v>
      </c>
      <c r="E32" s="164"/>
      <c r="F32" s="206"/>
      <c r="G32" s="187"/>
      <c r="H32" s="454"/>
      <c r="I32" s="457"/>
      <c r="J32" s="467"/>
      <c r="K32" s="90"/>
      <c r="L32"/>
    </row>
    <row r="33" spans="1:12" ht="24.75" customHeight="1" x14ac:dyDescent="0.25">
      <c r="A33" s="151"/>
      <c r="B33" s="459"/>
      <c r="C33" s="460"/>
      <c r="D33" s="70" t="s">
        <v>212</v>
      </c>
      <c r="E33" s="164"/>
      <c r="F33" s="206"/>
      <c r="G33" s="187"/>
      <c r="H33" s="454"/>
      <c r="I33" s="457"/>
      <c r="J33" s="467"/>
      <c r="K33" s="90"/>
      <c r="L33"/>
    </row>
    <row r="34" spans="1:12" ht="36.75" customHeight="1" x14ac:dyDescent="0.25">
      <c r="A34" s="151"/>
      <c r="B34" s="459"/>
      <c r="C34" s="460"/>
      <c r="D34" s="70" t="s">
        <v>213</v>
      </c>
      <c r="E34" s="164"/>
      <c r="F34" s="206"/>
      <c r="G34" s="187"/>
      <c r="H34" s="454"/>
      <c r="I34" s="457"/>
      <c r="J34" s="467"/>
      <c r="K34" s="90"/>
      <c r="L34"/>
    </row>
    <row r="35" spans="1:12" ht="24.75" customHeight="1" x14ac:dyDescent="0.25">
      <c r="A35" s="151"/>
      <c r="B35" s="447" t="s">
        <v>196</v>
      </c>
      <c r="C35" s="447"/>
      <c r="D35" s="447"/>
      <c r="E35" s="69">
        <f>SUM(E31:E34)/4*60%</f>
        <v>0</v>
      </c>
      <c r="F35" s="69">
        <f>SUM(F31:F34)/4*20%</f>
        <v>0</v>
      </c>
      <c r="G35" s="69">
        <f>SUM(G31:G34)/4*20%</f>
        <v>0</v>
      </c>
      <c r="H35" s="455"/>
      <c r="I35" s="458"/>
      <c r="J35" s="467"/>
      <c r="K35" s="90"/>
      <c r="L35"/>
    </row>
    <row r="36" spans="1:12" ht="25.5" customHeight="1" x14ac:dyDescent="0.25">
      <c r="A36" s="151"/>
      <c r="B36" s="459">
        <v>5</v>
      </c>
      <c r="C36" s="460" t="s">
        <v>214</v>
      </c>
      <c r="D36" s="71" t="s">
        <v>215</v>
      </c>
      <c r="E36" s="164"/>
      <c r="F36" s="164"/>
      <c r="G36" s="164"/>
      <c r="H36" s="461"/>
      <c r="I36" s="461">
        <f>SUM(E41:G41)</f>
        <v>0</v>
      </c>
      <c r="J36" s="466"/>
      <c r="K36" s="90"/>
      <c r="L36"/>
    </row>
    <row r="37" spans="1:12" ht="27" customHeight="1" x14ac:dyDescent="0.25">
      <c r="A37" s="151"/>
      <c r="B37" s="459"/>
      <c r="C37" s="460"/>
      <c r="D37" s="71" t="s">
        <v>216</v>
      </c>
      <c r="E37" s="164"/>
      <c r="F37" s="164"/>
      <c r="G37" s="164"/>
      <c r="H37" s="461"/>
      <c r="I37" s="461"/>
      <c r="J37" s="466"/>
      <c r="K37" s="90"/>
      <c r="L37"/>
    </row>
    <row r="38" spans="1:12" ht="35.1" customHeight="1" x14ac:dyDescent="0.25">
      <c r="A38" s="151"/>
      <c r="B38" s="459"/>
      <c r="C38" s="460"/>
      <c r="D38" s="71" t="s">
        <v>217</v>
      </c>
      <c r="E38" s="164"/>
      <c r="F38" s="164"/>
      <c r="G38" s="164"/>
      <c r="H38" s="461"/>
      <c r="I38" s="461"/>
      <c r="J38" s="466"/>
      <c r="K38" s="90"/>
      <c r="L38"/>
    </row>
    <row r="39" spans="1:12" ht="24" customHeight="1" x14ac:dyDescent="0.25">
      <c r="A39" s="151"/>
      <c r="B39" s="459"/>
      <c r="C39" s="460"/>
      <c r="D39" s="71" t="s">
        <v>218</v>
      </c>
      <c r="E39" s="164"/>
      <c r="F39" s="164"/>
      <c r="G39" s="164"/>
      <c r="H39" s="461"/>
      <c r="I39" s="461"/>
      <c r="J39" s="466"/>
      <c r="K39" s="90"/>
      <c r="L39"/>
    </row>
    <row r="40" spans="1:12" ht="26.25" customHeight="1" x14ac:dyDescent="0.25">
      <c r="A40" s="151"/>
      <c r="B40" s="459"/>
      <c r="C40" s="460"/>
      <c r="D40" s="71" t="s">
        <v>219</v>
      </c>
      <c r="E40" s="164"/>
      <c r="F40" s="164"/>
      <c r="G40" s="164"/>
      <c r="H40" s="461"/>
      <c r="I40" s="461"/>
      <c r="J40" s="466"/>
      <c r="K40" s="90"/>
      <c r="L40"/>
    </row>
    <row r="41" spans="1:12" ht="24.75" customHeight="1" x14ac:dyDescent="0.25">
      <c r="A41" s="151"/>
      <c r="B41" s="447" t="s">
        <v>196</v>
      </c>
      <c r="C41" s="447"/>
      <c r="D41" s="447"/>
      <c r="E41" s="69">
        <f>SUM(E36:E40)/5*60%</f>
        <v>0</v>
      </c>
      <c r="F41" s="69">
        <f>SUM(F36:F40)/5*20%</f>
        <v>0</v>
      </c>
      <c r="G41" s="69">
        <f>SUM(G36:G40)/5*20%</f>
        <v>0</v>
      </c>
      <c r="H41" s="461"/>
      <c r="I41" s="461"/>
      <c r="J41" s="466"/>
      <c r="K41" s="90"/>
      <c r="L41"/>
    </row>
    <row r="42" spans="1:12" ht="24.75" customHeight="1" x14ac:dyDescent="0.25">
      <c r="A42" s="151"/>
      <c r="B42" s="459">
        <v>6</v>
      </c>
      <c r="C42" s="460" t="s">
        <v>220</v>
      </c>
      <c r="D42" s="68" t="s">
        <v>221</v>
      </c>
      <c r="E42" s="164"/>
      <c r="F42" s="205"/>
      <c r="G42" s="186"/>
      <c r="H42" s="461"/>
      <c r="I42" s="461">
        <f>SUM(E48:G48)</f>
        <v>0</v>
      </c>
      <c r="J42" s="462"/>
      <c r="K42" s="90"/>
      <c r="L42"/>
    </row>
    <row r="43" spans="1:12" ht="36" customHeight="1" x14ac:dyDescent="0.25">
      <c r="A43" s="151"/>
      <c r="B43" s="459"/>
      <c r="C43" s="460"/>
      <c r="D43" s="68" t="s">
        <v>222</v>
      </c>
      <c r="E43" s="164"/>
      <c r="F43" s="205"/>
      <c r="G43" s="186"/>
      <c r="H43" s="461"/>
      <c r="I43" s="461"/>
      <c r="J43" s="462"/>
      <c r="K43" s="90"/>
      <c r="L43"/>
    </row>
    <row r="44" spans="1:12" ht="24.75" customHeight="1" x14ac:dyDescent="0.25">
      <c r="A44" s="151"/>
      <c r="B44" s="459"/>
      <c r="C44" s="460"/>
      <c r="D44" s="68" t="s">
        <v>223</v>
      </c>
      <c r="E44" s="164"/>
      <c r="F44" s="205"/>
      <c r="G44" s="186"/>
      <c r="H44" s="461"/>
      <c r="I44" s="461"/>
      <c r="J44" s="462"/>
      <c r="K44" s="90"/>
      <c r="L44"/>
    </row>
    <row r="45" spans="1:12" ht="15.75" customHeight="1" x14ac:dyDescent="0.25">
      <c r="A45" s="151"/>
      <c r="B45" s="459"/>
      <c r="C45" s="460"/>
      <c r="D45" s="68" t="s">
        <v>224</v>
      </c>
      <c r="E45" s="164"/>
      <c r="F45" s="205"/>
      <c r="G45" s="186"/>
      <c r="H45" s="461"/>
      <c r="I45" s="461"/>
      <c r="J45" s="462"/>
      <c r="K45" s="90"/>
      <c r="L45"/>
    </row>
    <row r="46" spans="1:12" ht="12.75" customHeight="1" x14ac:dyDescent="0.25">
      <c r="A46" s="151"/>
      <c r="B46" s="459"/>
      <c r="C46" s="460"/>
      <c r="D46" s="68" t="s">
        <v>225</v>
      </c>
      <c r="E46" s="164"/>
      <c r="F46" s="205"/>
      <c r="G46" s="203"/>
      <c r="H46" s="461"/>
      <c r="I46" s="461"/>
      <c r="J46" s="462"/>
      <c r="K46" s="90"/>
      <c r="L46"/>
    </row>
    <row r="47" spans="1:12" ht="15" customHeight="1" x14ac:dyDescent="0.25">
      <c r="A47" s="151"/>
      <c r="B47" s="459"/>
      <c r="C47" s="460"/>
      <c r="D47" s="68" t="s">
        <v>226</v>
      </c>
      <c r="E47" s="164"/>
      <c r="F47" s="205"/>
      <c r="G47" s="203"/>
      <c r="H47" s="461"/>
      <c r="I47" s="461"/>
      <c r="J47" s="462"/>
      <c r="K47" s="90"/>
      <c r="L47"/>
    </row>
    <row r="48" spans="1:12" ht="24.75" customHeight="1" x14ac:dyDescent="0.25">
      <c r="A48" s="151"/>
      <c r="B48" s="447" t="s">
        <v>196</v>
      </c>
      <c r="C48" s="447"/>
      <c r="D48" s="447"/>
      <c r="E48" s="69">
        <f>SUM(E42:E47)/6*60%</f>
        <v>0</v>
      </c>
      <c r="F48" s="69">
        <f>SUM(F42:F47)/6*20%</f>
        <v>0</v>
      </c>
      <c r="G48" s="69">
        <f>SUM(G42:G47)/6*20%</f>
        <v>0</v>
      </c>
      <c r="H48" s="461"/>
      <c r="I48" s="461"/>
      <c r="J48" s="462"/>
      <c r="K48" s="90"/>
      <c r="L48"/>
    </row>
    <row r="49" spans="1:12" ht="24.75" customHeight="1" x14ac:dyDescent="0.25">
      <c r="A49" s="151"/>
      <c r="B49" s="459">
        <v>7</v>
      </c>
      <c r="C49" s="460" t="s">
        <v>227</v>
      </c>
      <c r="D49" s="68" t="s">
        <v>228</v>
      </c>
      <c r="E49" s="164"/>
      <c r="F49" s="205"/>
      <c r="G49" s="186"/>
      <c r="H49" s="464"/>
      <c r="I49" s="456">
        <f>SUM(E53:G53)</f>
        <v>0</v>
      </c>
      <c r="J49" s="462"/>
      <c r="K49" s="90"/>
      <c r="L49"/>
    </row>
    <row r="50" spans="1:12" ht="47.25" customHeight="1" x14ac:dyDescent="0.25">
      <c r="A50" s="151"/>
      <c r="B50" s="459"/>
      <c r="C50" s="460"/>
      <c r="D50" s="68" t="s">
        <v>229</v>
      </c>
      <c r="E50" s="164"/>
      <c r="F50" s="205"/>
      <c r="G50" s="203"/>
      <c r="H50" s="464"/>
      <c r="I50" s="457"/>
      <c r="J50" s="462"/>
      <c r="K50" s="90"/>
      <c r="L50"/>
    </row>
    <row r="51" spans="1:12" ht="14.25" customHeight="1" x14ac:dyDescent="0.25">
      <c r="A51" s="151"/>
      <c r="B51" s="459"/>
      <c r="C51" s="460"/>
      <c r="D51" s="68" t="s">
        <v>230</v>
      </c>
      <c r="E51" s="164"/>
      <c r="F51" s="205"/>
      <c r="G51" s="203"/>
      <c r="H51" s="464"/>
      <c r="I51" s="457"/>
      <c r="J51" s="462"/>
      <c r="K51" s="90"/>
      <c r="L51"/>
    </row>
    <row r="52" spans="1:12" ht="27" customHeight="1" x14ac:dyDescent="0.25">
      <c r="A52" s="151"/>
      <c r="B52" s="459"/>
      <c r="C52" s="460"/>
      <c r="D52" s="68" t="s">
        <v>231</v>
      </c>
      <c r="E52" s="164"/>
      <c r="F52" s="205"/>
      <c r="G52" s="203"/>
      <c r="H52" s="464"/>
      <c r="I52" s="457"/>
      <c r="J52" s="462"/>
      <c r="K52" s="90"/>
      <c r="L52"/>
    </row>
    <row r="53" spans="1:12" ht="24.75" customHeight="1" x14ac:dyDescent="0.25">
      <c r="A53" s="151"/>
      <c r="B53" s="447" t="s">
        <v>196</v>
      </c>
      <c r="C53" s="447"/>
      <c r="D53" s="447"/>
      <c r="E53" s="69">
        <f>SUM(E49:E52)/4*60%</f>
        <v>0</v>
      </c>
      <c r="F53" s="69">
        <f>SUM(F49:F52)/4*20%</f>
        <v>0</v>
      </c>
      <c r="G53" s="69">
        <f>SUM(G49:G52)/4*20%</f>
        <v>0</v>
      </c>
      <c r="H53" s="464"/>
      <c r="I53" s="458"/>
      <c r="J53" s="462"/>
      <c r="K53" s="90"/>
      <c r="L53"/>
    </row>
    <row r="54" spans="1:12" ht="34.5" customHeight="1" x14ac:dyDescent="0.25">
      <c r="A54" s="151"/>
      <c r="B54" s="459">
        <v>8</v>
      </c>
      <c r="C54" s="460" t="s">
        <v>232</v>
      </c>
      <c r="D54" s="70" t="s">
        <v>233</v>
      </c>
      <c r="E54" s="164"/>
      <c r="F54" s="206"/>
      <c r="G54" s="187"/>
      <c r="H54" s="465"/>
      <c r="I54" s="461">
        <f>SUM(E61:G61)</f>
        <v>0</v>
      </c>
      <c r="J54" s="463"/>
      <c r="K54" s="90"/>
      <c r="L54"/>
    </row>
    <row r="55" spans="1:12" ht="24.75" customHeight="1" x14ac:dyDescent="0.25">
      <c r="A55" s="151"/>
      <c r="B55" s="459"/>
      <c r="C55" s="460"/>
      <c r="D55" s="70" t="s">
        <v>234</v>
      </c>
      <c r="E55" s="164"/>
      <c r="F55" s="206"/>
      <c r="G55" s="204"/>
      <c r="H55" s="465"/>
      <c r="I55" s="461"/>
      <c r="J55" s="463"/>
      <c r="K55" s="90"/>
      <c r="L55"/>
    </row>
    <row r="56" spans="1:12" ht="24.75" customHeight="1" x14ac:dyDescent="0.25">
      <c r="A56" s="151"/>
      <c r="B56" s="459"/>
      <c r="C56" s="460"/>
      <c r="D56" s="70" t="s">
        <v>235</v>
      </c>
      <c r="E56" s="164"/>
      <c r="F56" s="206"/>
      <c r="G56" s="204"/>
      <c r="H56" s="465"/>
      <c r="I56" s="461"/>
      <c r="J56" s="463"/>
      <c r="K56" s="90"/>
      <c r="L56"/>
    </row>
    <row r="57" spans="1:12" ht="36.75" customHeight="1" x14ac:dyDescent="0.25">
      <c r="A57" s="151"/>
      <c r="B57" s="459"/>
      <c r="C57" s="460"/>
      <c r="D57" s="70" t="s">
        <v>236</v>
      </c>
      <c r="E57" s="164"/>
      <c r="F57" s="206"/>
      <c r="G57" s="204"/>
      <c r="H57" s="465"/>
      <c r="I57" s="461"/>
      <c r="J57" s="463"/>
      <c r="K57" s="90"/>
      <c r="L57"/>
    </row>
    <row r="58" spans="1:12" ht="44.25" customHeight="1" x14ac:dyDescent="0.25">
      <c r="A58" s="151"/>
      <c r="B58" s="459"/>
      <c r="C58" s="460"/>
      <c r="D58" s="70" t="s">
        <v>237</v>
      </c>
      <c r="E58" s="164"/>
      <c r="F58" s="206"/>
      <c r="G58" s="204"/>
      <c r="H58" s="465"/>
      <c r="I58" s="461"/>
      <c r="J58" s="463"/>
      <c r="K58" s="90"/>
      <c r="L58"/>
    </row>
    <row r="59" spans="1:12" ht="44.25" customHeight="1" x14ac:dyDescent="0.25">
      <c r="A59" s="151"/>
      <c r="B59" s="459"/>
      <c r="C59" s="460"/>
      <c r="D59" s="70" t="s">
        <v>238</v>
      </c>
      <c r="E59" s="164"/>
      <c r="F59" s="206"/>
      <c r="G59" s="204"/>
      <c r="H59" s="465"/>
      <c r="I59" s="461"/>
      <c r="J59" s="463"/>
      <c r="K59" s="90"/>
      <c r="L59"/>
    </row>
    <row r="60" spans="1:12" ht="26.25" customHeight="1" x14ac:dyDescent="0.25">
      <c r="A60" s="151"/>
      <c r="B60" s="459"/>
      <c r="C60" s="460"/>
      <c r="D60" s="70" t="s">
        <v>239</v>
      </c>
      <c r="E60" s="164"/>
      <c r="F60" s="206"/>
      <c r="G60" s="204"/>
      <c r="H60" s="465"/>
      <c r="I60" s="461"/>
      <c r="J60" s="463"/>
      <c r="K60" s="90"/>
      <c r="L60"/>
    </row>
    <row r="61" spans="1:12" ht="24.75" customHeight="1" x14ac:dyDescent="0.25">
      <c r="A61" s="151"/>
      <c r="B61" s="447" t="s">
        <v>196</v>
      </c>
      <c r="C61" s="447"/>
      <c r="D61" s="447"/>
      <c r="E61" s="69">
        <f>SUM(E54:E60)/7*60%</f>
        <v>0</v>
      </c>
      <c r="F61" s="69">
        <f>SUM(F54:F60)/7*20%</f>
        <v>0</v>
      </c>
      <c r="G61" s="69">
        <f>SUM(G54:G60)/7*20%</f>
        <v>0</v>
      </c>
      <c r="H61" s="465"/>
      <c r="I61" s="461"/>
      <c r="J61" s="463"/>
      <c r="K61" s="90"/>
      <c r="L61"/>
    </row>
    <row r="62" spans="1:12" ht="24.75" customHeight="1" x14ac:dyDescent="0.25">
      <c r="A62" s="151"/>
      <c r="B62" s="459">
        <v>9</v>
      </c>
      <c r="C62" s="460" t="s">
        <v>240</v>
      </c>
      <c r="D62" s="70" t="s">
        <v>241</v>
      </c>
      <c r="E62" s="164"/>
      <c r="F62" s="206"/>
      <c r="G62" s="187"/>
      <c r="H62" s="465"/>
      <c r="I62" s="456">
        <f>SUM(E66:G66)</f>
        <v>0</v>
      </c>
      <c r="J62" s="462"/>
      <c r="K62" s="90"/>
      <c r="L62"/>
    </row>
    <row r="63" spans="1:12" ht="24.75" customHeight="1" x14ac:dyDescent="0.25">
      <c r="A63" s="151"/>
      <c r="B63" s="459"/>
      <c r="C63" s="460"/>
      <c r="D63" s="70" t="s">
        <v>242</v>
      </c>
      <c r="E63" s="164"/>
      <c r="F63" s="206"/>
      <c r="G63" s="204"/>
      <c r="H63" s="465"/>
      <c r="I63" s="457"/>
      <c r="J63" s="462"/>
      <c r="K63" s="90"/>
      <c r="L63"/>
    </row>
    <row r="64" spans="1:12" ht="24.75" customHeight="1" x14ac:dyDescent="0.25">
      <c r="A64" s="151"/>
      <c r="B64" s="459"/>
      <c r="C64" s="460"/>
      <c r="D64" s="70" t="s">
        <v>243</v>
      </c>
      <c r="E64" s="164"/>
      <c r="F64" s="206"/>
      <c r="G64" s="204"/>
      <c r="H64" s="465"/>
      <c r="I64" s="457"/>
      <c r="J64" s="462"/>
      <c r="K64" s="90"/>
      <c r="L64"/>
    </row>
    <row r="65" spans="1:13" ht="34.5" customHeight="1" x14ac:dyDescent="0.25">
      <c r="A65" s="151"/>
      <c r="B65" s="459"/>
      <c r="C65" s="460"/>
      <c r="D65" s="68" t="s">
        <v>244</v>
      </c>
      <c r="E65" s="164"/>
      <c r="F65" s="206"/>
      <c r="G65" s="204"/>
      <c r="H65" s="465"/>
      <c r="I65" s="457"/>
      <c r="J65" s="462"/>
      <c r="K65" s="90"/>
      <c r="L65"/>
    </row>
    <row r="66" spans="1:13" ht="24.75" customHeight="1" x14ac:dyDescent="0.25">
      <c r="A66" s="151"/>
      <c r="B66" s="447" t="s">
        <v>196</v>
      </c>
      <c r="C66" s="447"/>
      <c r="D66" s="447"/>
      <c r="E66" s="69">
        <f>SUM(E62:E65)/4*60%</f>
        <v>0</v>
      </c>
      <c r="F66" s="69">
        <f>SUM(F62:F65)/4*20%</f>
        <v>0</v>
      </c>
      <c r="G66" s="69">
        <f>SUM(G62:G65)/4*20%</f>
        <v>0</v>
      </c>
      <c r="H66" s="465"/>
      <c r="I66" s="458"/>
      <c r="J66" s="462"/>
      <c r="K66" s="90"/>
      <c r="L66"/>
    </row>
    <row r="67" spans="1:13" x14ac:dyDescent="0.25">
      <c r="A67" s="151"/>
      <c r="B67" s="447" t="s">
        <v>277</v>
      </c>
      <c r="C67" s="447"/>
      <c r="D67" s="447"/>
      <c r="E67" s="193">
        <f>AVERAGE(E66,E61,E53,E48,E41,E35,E30,E24,E18)</f>
        <v>0</v>
      </c>
      <c r="F67" s="193">
        <f>AVERAGE(F66,F61,F53,F48,F41,F35,F30,F24,F18)</f>
        <v>0</v>
      </c>
      <c r="G67" s="193">
        <f>AVERAGE(G66,G61,G53,G48,G41,G35,G30,G24,G18)</f>
        <v>0</v>
      </c>
      <c r="H67" s="90"/>
      <c r="I67" s="90"/>
      <c r="J67" s="90"/>
      <c r="K67" s="90"/>
      <c r="L67"/>
    </row>
    <row r="68" spans="1:13" ht="15.75" thickBot="1" x14ac:dyDescent="0.3">
      <c r="A68" s="151"/>
      <c r="B68" s="90"/>
      <c r="C68" s="90"/>
      <c r="D68" s="91"/>
      <c r="E68" s="192"/>
      <c r="F68" s="192"/>
      <c r="G68" s="192"/>
      <c r="H68" s="90"/>
      <c r="I68" s="90"/>
      <c r="J68" s="90"/>
      <c r="K68" s="90"/>
      <c r="L68"/>
    </row>
    <row r="69" spans="1:13" ht="18.75" customHeight="1" thickBot="1" x14ac:dyDescent="0.3">
      <c r="A69" s="151"/>
      <c r="B69" s="92"/>
      <c r="C69" s="92"/>
      <c r="D69" s="92"/>
      <c r="E69" s="450" t="s">
        <v>245</v>
      </c>
      <c r="F69" s="451"/>
      <c r="G69" s="452"/>
      <c r="H69" s="72"/>
      <c r="I69" s="73">
        <f>AVERAGE(I14:I66)</f>
        <v>0</v>
      </c>
      <c r="J69" s="74">
        <f>I69/5*100%</f>
        <v>0</v>
      </c>
      <c r="K69" s="90"/>
      <c r="L69"/>
    </row>
    <row r="70" spans="1:13" ht="36" customHeight="1" x14ac:dyDescent="0.25">
      <c r="A70" s="151"/>
      <c r="B70" s="151"/>
      <c r="C70" s="151"/>
      <c r="D70" s="163"/>
      <c r="E70" s="151"/>
      <c r="F70" s="151"/>
      <c r="G70" s="151"/>
      <c r="H70" s="151"/>
      <c r="I70" s="151"/>
      <c r="J70" s="151"/>
      <c r="K70" s="90"/>
      <c r="L70"/>
      <c r="M70"/>
    </row>
    <row r="71" spans="1:13" ht="30" customHeight="1" x14ac:dyDescent="0.25">
      <c r="A71" s="151"/>
      <c r="B71" s="151"/>
      <c r="C71" s="188" t="s">
        <v>118</v>
      </c>
      <c r="D71" s="197" t="s">
        <v>305</v>
      </c>
      <c r="E71" s="151"/>
      <c r="F71" s="151"/>
      <c r="G71" s="151"/>
      <c r="H71" s="448" t="s">
        <v>286</v>
      </c>
      <c r="I71" s="448"/>
      <c r="J71" s="199" t="s">
        <v>293</v>
      </c>
      <c r="K71" s="90"/>
      <c r="L71"/>
      <c r="M71"/>
    </row>
    <row r="72" spans="1:13" ht="30" customHeight="1" x14ac:dyDescent="0.25">
      <c r="A72" s="151"/>
      <c r="B72" s="151"/>
      <c r="C72" s="188" t="s">
        <v>119</v>
      </c>
      <c r="D72" s="197">
        <v>2019</v>
      </c>
      <c r="E72" s="151"/>
      <c r="F72" s="151"/>
      <c r="G72" s="151"/>
      <c r="H72" s="449" t="s">
        <v>295</v>
      </c>
      <c r="I72" s="449"/>
      <c r="J72" s="198" t="s">
        <v>285</v>
      </c>
      <c r="K72" s="90"/>
      <c r="L72"/>
      <c r="M72"/>
    </row>
    <row r="73" spans="1:13" x14ac:dyDescent="0.25">
      <c r="A73" s="151"/>
      <c r="B73" s="151"/>
      <c r="C73" s="151"/>
      <c r="D73" s="151"/>
      <c r="E73" s="151"/>
      <c r="F73" s="151"/>
      <c r="G73" s="151"/>
      <c r="H73" s="151"/>
      <c r="I73" s="151"/>
      <c r="J73" s="151"/>
      <c r="K73" s="151"/>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54:G60 E49:E52 E31:G34 E25:G29 E19:G23 E14:G17 E36:G40 E42:G47 E62:G65">
      <formula1>1</formula1>
      <formula2>5</formula2>
    </dataValidation>
    <dataValidation type="whole" allowBlank="1" showInputMessage="1" showErrorMessage="1" sqref="F49:G52">
      <formula1>1</formula1>
      <formula2>5</formula2>
    </dataValidation>
  </dataValidations>
  <pageMargins left="0.70866141732283472" right="0.70866141732283472" top="0.74803149606299213" bottom="0.74803149606299213" header="0.31496062992125984" footer="0.31496062992125984"/>
  <pageSetup paperSize="9" scale="50" orientation="portrait" r:id="rId1"/>
  <rowBreaks count="1" manualBreakCount="1">
    <brk id="53" max="10" man="1"/>
  </row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Concertacion </vt:lpstr>
      <vt:lpstr>MANUAL</vt:lpstr>
      <vt:lpstr>Seguimiento 2</vt:lpstr>
      <vt:lpstr>Seguimiento 3</vt:lpstr>
      <vt:lpstr>Seguimiento 4</vt:lpstr>
      <vt:lpstr>Final</vt:lpstr>
      <vt:lpstr>Componente de Gestion Adicional</vt:lpstr>
      <vt:lpstr>ANEXO 1</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Alejandra Jaramillo Fernandez</cp:lastModifiedBy>
  <cp:revision/>
  <cp:lastPrinted>2019-08-09T16:03:41Z</cp:lastPrinted>
  <dcterms:created xsi:type="dcterms:W3CDTF">2014-03-17T17:12:16Z</dcterms:created>
  <dcterms:modified xsi:type="dcterms:W3CDTF">2019-08-21T20:39:53Z</dcterms:modified>
</cp:coreProperties>
</file>