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showInkAnnotation="0" updateLinks="never" codeName="ThisWorkbook"/>
  <mc:AlternateContent xmlns:mc="http://schemas.openxmlformats.org/markup-compatibility/2006">
    <mc:Choice Requires="x15">
      <x15ac:absPath xmlns:x15ac="http://schemas.microsoft.com/office/spreadsheetml/2010/11/ac" url="C:\Users\ASUS\Desktop\backup asus\escritorio\UNIDAD BOMBEROS\Clasificacion\"/>
    </mc:Choice>
  </mc:AlternateContent>
  <xr:revisionPtr revIDLastSave="0" documentId="13_ncr:1_{0DBAD825-D901-4FB3-92FC-9F7A176E85AD}" xr6:coauthVersionLast="47" xr6:coauthVersionMax="47" xr10:uidLastSave="{00000000-0000-0000-0000-000000000000}"/>
  <bookViews>
    <workbookView xWindow="-110" yWindow="-110" windowWidth="19420" windowHeight="10420" tabRatio="655" firstSheet="1" activeTab="1" xr2:uid="{00000000-000D-0000-FFFF-FFFF00000000}"/>
  </bookViews>
  <sheets>
    <sheet name="Listas" sheetId="18" state="hidden" r:id="rId1"/>
    <sheet name="Activos de Información" sheetId="1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1" hidden="1">'Activos de Información'!$A$7:$BH$37</definedName>
    <definedName name="ACCESO">Tabla3[[#All],[ACCESO]]</definedName>
    <definedName name="CATEGORIA">Tabla4[[#All],[CATEGORIA]]</definedName>
    <definedName name="CID">Listas!$A$63:$A$68</definedName>
    <definedName name="CONSULTADIGITAL">Tabla7[[#All],[CONSULTADIGITAL]]</definedName>
    <definedName name="CONSULTAFISICO">Tabla6[[#All],[CONSULTAFISICO]]</definedName>
    <definedName name="FORMATO">Tabla2[[#All],[FORMATO]]</definedName>
    <definedName name="GRUPOS">Listas!$D$15:$D$47</definedName>
    <definedName name="https___www.bomberosbogota.gov.co_transparencia_contratacion_plan_anual_adquisiciones_plan_anual_adquisiciones_2021" comment="Página web de bomberos de bogotá">'Activos de Información'!$Q$33</definedName>
    <definedName name="https___www.bomberosbogota.gov.co_transparencia_planeacion_planes_estrategicos_sectoriales_institucionales_plan_institucional_capacitacion" localSheetId="1">'Activos de Información'!$Q$34</definedName>
    <definedName name="Página" comment="-Redireccionamieno a página web donde se  encuentra la información del plan anual de adquisiones">'Activos de Información'!$Q$33</definedName>
    <definedName name="Página2" comment="Redireccionamiento a página web oficial seccion planeación">'Activos de Información'!$Q$37</definedName>
    <definedName name="Pagina3" comment="Redireccionamiento en donde se encuentra la información detallada">'Activos de Información'!$Q$34</definedName>
    <definedName name="PáginaWeb" comment="Se refiere al redireccionamento a la página oficial del cuerpo de bomberos sección planeación.">'Activos de Información'!$Q$37</definedName>
    <definedName name="Plan" comment="Redireccionamiento a página web pan de acción" localSheetId="1">'Activos de Información'!$Q$37</definedName>
    <definedName name="PROCESOS" comment="PROCESOS">Listas!$E$48</definedName>
    <definedName name="PROCESOS_ANM" comment="PROCESOS_ANM" localSheetId="0">Listas!$E$48:$E$66</definedName>
    <definedName name="x">'Activos de Información'!$Q$34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X114" i="13" l="1"/>
  <c r="BB114" i="13" s="1"/>
  <c r="AW114" i="13"/>
  <c r="AV114" i="13"/>
  <c r="AU114" i="13"/>
  <c r="AQ114" i="13"/>
  <c r="AX113" i="13"/>
  <c r="BB113" i="13" s="1"/>
  <c r="AW113" i="13"/>
  <c r="AV113" i="13"/>
  <c r="AU113" i="13"/>
  <c r="AQ113" i="13"/>
  <c r="AX112" i="13"/>
  <c r="BB112" i="13" s="1"/>
  <c r="AW112" i="13"/>
  <c r="AV112" i="13"/>
  <c r="AU112" i="13"/>
  <c r="AQ112" i="13"/>
  <c r="AX111" i="13"/>
  <c r="BB111" i="13" s="1"/>
  <c r="AW111" i="13"/>
  <c r="AV111" i="13"/>
  <c r="AU111" i="13"/>
  <c r="AQ111" i="13"/>
  <c r="AX110" i="13"/>
  <c r="BB110" i="13" s="1"/>
  <c r="AW110" i="13"/>
  <c r="AV110" i="13"/>
  <c r="AU110" i="13"/>
  <c r="AQ110" i="13"/>
  <c r="AX109" i="13"/>
  <c r="BB109" i="13" s="1"/>
  <c r="AW109" i="13"/>
  <c r="AV109" i="13"/>
  <c r="AU109" i="13"/>
  <c r="AQ109" i="13"/>
  <c r="AX108" i="13"/>
  <c r="BB108" i="13" s="1"/>
  <c r="AW108" i="13"/>
  <c r="AV108" i="13"/>
  <c r="AU108" i="13"/>
  <c r="AQ108" i="13"/>
  <c r="AX107" i="13"/>
  <c r="BB107" i="13" s="1"/>
  <c r="AW107" i="13"/>
  <c r="AV107" i="13"/>
  <c r="AU107" i="13"/>
  <c r="AQ107" i="13"/>
  <c r="AX106" i="13"/>
  <c r="BB106" i="13" s="1"/>
  <c r="AW106" i="13"/>
  <c r="AV106" i="13"/>
  <c r="AU106" i="13"/>
  <c r="AQ106" i="13"/>
  <c r="AX105" i="13"/>
  <c r="BB105" i="13" s="1"/>
  <c r="AW105" i="13"/>
  <c r="AV105" i="13"/>
  <c r="AU105" i="13"/>
  <c r="AQ105" i="13"/>
  <c r="AX104" i="13"/>
  <c r="BB104" i="13" s="1"/>
  <c r="AW104" i="13"/>
  <c r="AV104" i="13"/>
  <c r="AU104" i="13"/>
  <c r="AQ104" i="13"/>
  <c r="AX103" i="13"/>
  <c r="BB103" i="13" s="1"/>
  <c r="AW103" i="13"/>
  <c r="AV103" i="13"/>
  <c r="AU103" i="13"/>
  <c r="AQ103" i="13"/>
  <c r="AX102" i="13"/>
  <c r="BB102" i="13" s="1"/>
  <c r="AW102" i="13"/>
  <c r="AV102" i="13"/>
  <c r="AU102" i="13"/>
  <c r="AQ102" i="13"/>
  <c r="AX101" i="13"/>
  <c r="BB101" i="13" s="1"/>
  <c r="AW101" i="13"/>
  <c r="AV101" i="13"/>
  <c r="AU101" i="13"/>
  <c r="AQ101" i="13"/>
  <c r="AX100" i="13"/>
  <c r="BB100" i="13" s="1"/>
  <c r="AW100" i="13"/>
  <c r="AV100" i="13"/>
  <c r="AU100" i="13"/>
  <c r="AQ100" i="13"/>
  <c r="BF111" i="13" l="1"/>
  <c r="BE111" i="13"/>
  <c r="BF100" i="13"/>
  <c r="BE100" i="13"/>
  <c r="BF104" i="13"/>
  <c r="BE104" i="13"/>
  <c r="BF108" i="13"/>
  <c r="BE108" i="13"/>
  <c r="BF112" i="13"/>
  <c r="BE112" i="13"/>
  <c r="BF107" i="13"/>
  <c r="BE107" i="13"/>
  <c r="BF101" i="13"/>
  <c r="BE101" i="13"/>
  <c r="BF105" i="13"/>
  <c r="BE105" i="13"/>
  <c r="BF109" i="13"/>
  <c r="BE109" i="13"/>
  <c r="BF113" i="13"/>
  <c r="BE113" i="13"/>
  <c r="BF103" i="13"/>
  <c r="BE103" i="13"/>
  <c r="BF102" i="13"/>
  <c r="BE102" i="13"/>
  <c r="BF106" i="13"/>
  <c r="BE106" i="13"/>
  <c r="BF110" i="13"/>
  <c r="BE110" i="13"/>
  <c r="BF114" i="13"/>
  <c r="BE114" i="13"/>
  <c r="AX99" i="13" l="1"/>
  <c r="BB99" i="13" s="1"/>
  <c r="AW99" i="13"/>
  <c r="AV99" i="13"/>
  <c r="AU99" i="13"/>
  <c r="AQ99" i="13"/>
  <c r="AX98" i="13"/>
  <c r="BB98" i="13" s="1"/>
  <c r="AW98" i="13"/>
  <c r="AV98" i="13"/>
  <c r="AU98" i="13"/>
  <c r="AQ98" i="13"/>
  <c r="AX97" i="13"/>
  <c r="BB97" i="13" s="1"/>
  <c r="AW97" i="13"/>
  <c r="AV97" i="13"/>
  <c r="AU97" i="13"/>
  <c r="AQ97" i="13"/>
  <c r="AX96" i="13"/>
  <c r="BB96" i="13" s="1"/>
  <c r="AW96" i="13"/>
  <c r="AV96" i="13"/>
  <c r="AU96" i="13"/>
  <c r="AQ96" i="13"/>
  <c r="BF96" i="13" l="1"/>
  <c r="BE96" i="13"/>
  <c r="BF97" i="13"/>
  <c r="BE97" i="13"/>
  <c r="BF98" i="13"/>
  <c r="BE98" i="13"/>
  <c r="BF99" i="13"/>
  <c r="BE99" i="13"/>
  <c r="AX82" i="13" l="1"/>
  <c r="BB82" i="13" s="1"/>
  <c r="AW82" i="13"/>
  <c r="AV82" i="13"/>
  <c r="AU82" i="13"/>
  <c r="AQ82" i="13"/>
  <c r="AX81" i="13"/>
  <c r="BB81" i="13" s="1"/>
  <c r="AW81" i="13"/>
  <c r="AV81" i="13"/>
  <c r="AU81" i="13"/>
  <c r="AQ81" i="13"/>
  <c r="AX80" i="13"/>
  <c r="BB80" i="13" s="1"/>
  <c r="AW80" i="13"/>
  <c r="AV80" i="13"/>
  <c r="AU80" i="13"/>
  <c r="AQ80" i="13"/>
  <c r="AX79" i="13"/>
  <c r="BB79" i="13" s="1"/>
  <c r="AW79" i="13"/>
  <c r="AV79" i="13"/>
  <c r="AU79" i="13"/>
  <c r="AQ79" i="13"/>
  <c r="AX78" i="13"/>
  <c r="BB78" i="13" s="1"/>
  <c r="AW78" i="13"/>
  <c r="AV78" i="13"/>
  <c r="AU78" i="13"/>
  <c r="AQ78" i="13"/>
  <c r="AX77" i="13"/>
  <c r="BB77" i="13" s="1"/>
  <c r="AW77" i="13"/>
  <c r="AV77" i="13"/>
  <c r="AU77" i="13"/>
  <c r="AQ77" i="13"/>
  <c r="AX76" i="13"/>
  <c r="BB76" i="13" s="1"/>
  <c r="AW76" i="13"/>
  <c r="AV76" i="13"/>
  <c r="AU76" i="13"/>
  <c r="AQ76" i="13"/>
  <c r="BF76" i="13" l="1"/>
  <c r="BE76" i="13"/>
  <c r="BF80" i="13"/>
  <c r="BE80" i="13"/>
  <c r="BF79" i="13"/>
  <c r="BE79" i="13"/>
  <c r="BF77" i="13"/>
  <c r="BE77" i="13"/>
  <c r="BF81" i="13"/>
  <c r="BE81" i="13"/>
  <c r="BF78" i="13"/>
  <c r="BE78" i="13"/>
  <c r="BF82" i="13"/>
  <c r="BE82" i="13"/>
  <c r="AX75" i="13" l="1"/>
  <c r="BB75" i="13" s="1"/>
  <c r="AW75" i="13"/>
  <c r="AV75" i="13"/>
  <c r="AU75" i="13"/>
  <c r="AQ75" i="13"/>
  <c r="AX74" i="13"/>
  <c r="BB74" i="13" s="1"/>
  <c r="AW74" i="13"/>
  <c r="AV74" i="13"/>
  <c r="AU74" i="13"/>
  <c r="AQ74" i="13"/>
  <c r="AX73" i="13"/>
  <c r="BB73" i="13" s="1"/>
  <c r="AW73" i="13"/>
  <c r="AV73" i="13"/>
  <c r="AU73" i="13"/>
  <c r="AQ73" i="13"/>
  <c r="AX72" i="13"/>
  <c r="BB72" i="13" s="1"/>
  <c r="AW72" i="13"/>
  <c r="AV72" i="13"/>
  <c r="AU72" i="13"/>
  <c r="AQ72" i="13"/>
  <c r="AX71" i="13"/>
  <c r="BB71" i="13" s="1"/>
  <c r="AW71" i="13"/>
  <c r="AV71" i="13"/>
  <c r="AU71" i="13"/>
  <c r="AQ71" i="13"/>
  <c r="AX70" i="13"/>
  <c r="BB70" i="13" s="1"/>
  <c r="AW70" i="13"/>
  <c r="AV70" i="13"/>
  <c r="AU70" i="13"/>
  <c r="AQ70" i="13"/>
  <c r="AX69" i="13"/>
  <c r="BB69" i="13" s="1"/>
  <c r="AW69" i="13"/>
  <c r="AV69" i="13"/>
  <c r="AU69" i="13"/>
  <c r="AQ69" i="13"/>
  <c r="AX68" i="13"/>
  <c r="BB68" i="13" s="1"/>
  <c r="AW68" i="13"/>
  <c r="AV68" i="13"/>
  <c r="AU68" i="13"/>
  <c r="AQ68" i="13"/>
  <c r="AX67" i="13"/>
  <c r="BB67" i="13" s="1"/>
  <c r="AW67" i="13"/>
  <c r="AV67" i="13"/>
  <c r="AU67" i="13"/>
  <c r="AQ67" i="13"/>
  <c r="AX66" i="13"/>
  <c r="BB66" i="13" s="1"/>
  <c r="AW66" i="13"/>
  <c r="AV66" i="13"/>
  <c r="AU66" i="13"/>
  <c r="AQ66" i="13"/>
  <c r="AX65" i="13"/>
  <c r="BB65" i="13" s="1"/>
  <c r="AW65" i="13"/>
  <c r="AV65" i="13"/>
  <c r="AU65" i="13"/>
  <c r="AQ65" i="13"/>
  <c r="AX64" i="13"/>
  <c r="BB64" i="13" s="1"/>
  <c r="AW64" i="13"/>
  <c r="AV64" i="13"/>
  <c r="AU64" i="13"/>
  <c r="AQ64" i="13"/>
  <c r="AX63" i="13"/>
  <c r="BB63" i="13" s="1"/>
  <c r="AW63" i="13"/>
  <c r="AV63" i="13"/>
  <c r="AU63" i="13"/>
  <c r="AQ63" i="13"/>
  <c r="AX62" i="13"/>
  <c r="BB62" i="13" s="1"/>
  <c r="AW62" i="13"/>
  <c r="AV62" i="13"/>
  <c r="AU62" i="13"/>
  <c r="AQ62" i="13"/>
  <c r="AX61" i="13"/>
  <c r="BB61" i="13" s="1"/>
  <c r="AW61" i="13"/>
  <c r="AV61" i="13"/>
  <c r="AU61" i="13"/>
  <c r="AQ61" i="13"/>
  <c r="AX60" i="13"/>
  <c r="BB60" i="13" s="1"/>
  <c r="AW60" i="13"/>
  <c r="AV60" i="13"/>
  <c r="AU60" i="13"/>
  <c r="AQ60" i="13"/>
  <c r="AX59" i="13"/>
  <c r="BB59" i="13" s="1"/>
  <c r="AW59" i="13"/>
  <c r="AV59" i="13"/>
  <c r="AU59" i="13"/>
  <c r="AQ59" i="13"/>
  <c r="AX58" i="13"/>
  <c r="BB58" i="13" s="1"/>
  <c r="AW58" i="13"/>
  <c r="AV58" i="13"/>
  <c r="AU58" i="13"/>
  <c r="AQ58" i="13"/>
  <c r="AX57" i="13"/>
  <c r="BB57" i="13" s="1"/>
  <c r="AW57" i="13"/>
  <c r="AV57" i="13"/>
  <c r="AU57" i="13"/>
  <c r="AQ57" i="13"/>
  <c r="AX56" i="13"/>
  <c r="BB56" i="13" s="1"/>
  <c r="AW56" i="13"/>
  <c r="AV56" i="13"/>
  <c r="AU56" i="13"/>
  <c r="AQ56" i="13"/>
  <c r="AX55" i="13"/>
  <c r="BB55" i="13" s="1"/>
  <c r="AW55" i="13"/>
  <c r="AV55" i="13"/>
  <c r="AU55" i="13"/>
  <c r="AQ55" i="13"/>
  <c r="AX54" i="13"/>
  <c r="BB54" i="13" s="1"/>
  <c r="AW54" i="13"/>
  <c r="AV54" i="13"/>
  <c r="AU54" i="13"/>
  <c r="AQ54" i="13"/>
  <c r="BF56" i="13" l="1"/>
  <c r="BE56" i="13"/>
  <c r="BF68" i="13"/>
  <c r="BE68" i="13"/>
  <c r="BF72" i="13"/>
  <c r="BE72" i="13"/>
  <c r="BF57" i="13"/>
  <c r="BE57" i="13"/>
  <c r="BF61" i="13"/>
  <c r="BE61" i="13"/>
  <c r="BF65" i="13"/>
  <c r="BE65" i="13"/>
  <c r="BF69" i="13"/>
  <c r="BE69" i="13"/>
  <c r="BF73" i="13"/>
  <c r="BE73" i="13"/>
  <c r="BF64" i="13"/>
  <c r="BE64" i="13"/>
  <c r="BF54" i="13"/>
  <c r="BE54" i="13"/>
  <c r="BF58" i="13"/>
  <c r="BE58" i="13"/>
  <c r="BF62" i="13"/>
  <c r="BE62" i="13"/>
  <c r="BF66" i="13"/>
  <c r="BE66" i="13"/>
  <c r="BF70" i="13"/>
  <c r="BE70" i="13"/>
  <c r="BF74" i="13"/>
  <c r="BE74" i="13"/>
  <c r="BF60" i="13"/>
  <c r="BE60" i="13"/>
  <c r="BF55" i="13"/>
  <c r="BE55" i="13"/>
  <c r="BF59" i="13"/>
  <c r="BE59" i="13"/>
  <c r="BF63" i="13"/>
  <c r="BE63" i="13"/>
  <c r="BF67" i="13"/>
  <c r="BE67" i="13"/>
  <c r="BF71" i="13"/>
  <c r="BE71" i="13"/>
  <c r="BF75" i="13"/>
  <c r="BE75" i="13"/>
  <c r="AX53" i="13" l="1"/>
  <c r="BB53" i="13" s="1"/>
  <c r="BF53" i="13" s="1"/>
  <c r="AW53" i="13"/>
  <c r="AV53" i="13"/>
  <c r="AU53" i="13"/>
  <c r="AQ53" i="13"/>
  <c r="AX52" i="13"/>
  <c r="BB52" i="13" s="1"/>
  <c r="BF52" i="13" s="1"/>
  <c r="AW52" i="13"/>
  <c r="AV52" i="13"/>
  <c r="AU52" i="13"/>
  <c r="AQ52" i="13"/>
  <c r="BF51" i="13"/>
  <c r="BE51" i="13"/>
  <c r="AX51" i="13"/>
  <c r="AW51" i="13"/>
  <c r="AV51" i="13"/>
  <c r="AU51" i="13"/>
  <c r="AQ51" i="13"/>
  <c r="AX50" i="13"/>
  <c r="BB50" i="13" s="1"/>
  <c r="AW50" i="13"/>
  <c r="AV50" i="13"/>
  <c r="AU50" i="13"/>
  <c r="AQ50" i="13"/>
  <c r="BF49" i="13"/>
  <c r="BE49" i="13"/>
  <c r="AX49" i="13"/>
  <c r="AW49" i="13"/>
  <c r="AV49" i="13"/>
  <c r="AU49" i="13"/>
  <c r="AQ49" i="13"/>
  <c r="BF48" i="13"/>
  <c r="BE48" i="13"/>
  <c r="AX48" i="13"/>
  <c r="AW48" i="13"/>
  <c r="AV48" i="13"/>
  <c r="AU48" i="13"/>
  <c r="AQ48" i="13"/>
  <c r="AX47" i="13"/>
  <c r="BB47" i="13" s="1"/>
  <c r="AW47" i="13"/>
  <c r="AV47" i="13"/>
  <c r="AU47" i="13"/>
  <c r="AQ47" i="13"/>
  <c r="AX46" i="13"/>
  <c r="BB46" i="13" s="1"/>
  <c r="AW46" i="13"/>
  <c r="AV46" i="13"/>
  <c r="AU46" i="13"/>
  <c r="AQ46" i="13"/>
  <c r="AX45" i="13"/>
  <c r="BB45" i="13" s="1"/>
  <c r="AW45" i="13"/>
  <c r="AV45" i="13"/>
  <c r="AU45" i="13"/>
  <c r="AQ45" i="13"/>
  <c r="AX44" i="13"/>
  <c r="BB44" i="13" s="1"/>
  <c r="AW44" i="13"/>
  <c r="AV44" i="13"/>
  <c r="AU44" i="13"/>
  <c r="AQ44" i="13"/>
  <c r="AX43" i="13"/>
  <c r="BB43" i="13" s="1"/>
  <c r="AW43" i="13"/>
  <c r="AV43" i="13"/>
  <c r="AU43" i="13"/>
  <c r="AQ43" i="13"/>
  <c r="AX42" i="13"/>
  <c r="BB42" i="13" s="1"/>
  <c r="AW42" i="13"/>
  <c r="AV42" i="13"/>
  <c r="AU42" i="13"/>
  <c r="AQ42" i="13"/>
  <c r="AX41" i="13"/>
  <c r="BB41" i="13" s="1"/>
  <c r="AW41" i="13"/>
  <c r="AV41" i="13"/>
  <c r="AU41" i="13"/>
  <c r="AQ41" i="13"/>
  <c r="AX40" i="13"/>
  <c r="BB40" i="13" s="1"/>
  <c r="AW40" i="13"/>
  <c r="AV40" i="13"/>
  <c r="AU40" i="13"/>
  <c r="AQ40" i="13"/>
  <c r="AX39" i="13"/>
  <c r="BB39" i="13" s="1"/>
  <c r="AW39" i="13"/>
  <c r="AV39" i="13"/>
  <c r="AU39" i="13"/>
  <c r="AQ39" i="13"/>
  <c r="AX38" i="13"/>
  <c r="BB38" i="13" s="1"/>
  <c r="AW38" i="13"/>
  <c r="AV38" i="13"/>
  <c r="AU38" i="13"/>
  <c r="AQ38" i="13"/>
  <c r="AX37" i="13"/>
  <c r="BB37" i="13" s="1"/>
  <c r="AW37" i="13"/>
  <c r="AV37" i="13"/>
  <c r="AU37" i="13"/>
  <c r="AQ37" i="13"/>
  <c r="AX36" i="13"/>
  <c r="BB36" i="13" s="1"/>
  <c r="AW36" i="13"/>
  <c r="AV36" i="13"/>
  <c r="AU36" i="13"/>
  <c r="AQ36" i="13"/>
  <c r="AX35" i="13"/>
  <c r="BB35" i="13" s="1"/>
  <c r="AW35" i="13"/>
  <c r="AV35" i="13"/>
  <c r="AU35" i="13"/>
  <c r="AQ35" i="13"/>
  <c r="AX34" i="13"/>
  <c r="BB34" i="13" s="1"/>
  <c r="AW34" i="13"/>
  <c r="AV34" i="13"/>
  <c r="AU34" i="13"/>
  <c r="AQ34" i="13"/>
  <c r="AX33" i="13"/>
  <c r="BB33" i="13" s="1"/>
  <c r="AW33" i="13"/>
  <c r="AV33" i="13"/>
  <c r="AU33" i="13"/>
  <c r="AQ33" i="13"/>
  <c r="BF47" i="13" l="1"/>
  <c r="BE47" i="13"/>
  <c r="BE50" i="13"/>
  <c r="BF50" i="13"/>
  <c r="BE52" i="13"/>
  <c r="BE53" i="13"/>
  <c r="BF35" i="13"/>
  <c r="BE35" i="13"/>
  <c r="BF43" i="13"/>
  <c r="BE43" i="13"/>
  <c r="BF36" i="13"/>
  <c r="BE36" i="13"/>
  <c r="BF40" i="13"/>
  <c r="BE40" i="13"/>
  <c r="BF44" i="13"/>
  <c r="BE44" i="13"/>
  <c r="BF33" i="13"/>
  <c r="BE33" i="13"/>
  <c r="BF37" i="13"/>
  <c r="BE37" i="13"/>
  <c r="BF41" i="13"/>
  <c r="BE41" i="13"/>
  <c r="BF45" i="13"/>
  <c r="BE45" i="13"/>
  <c r="BF39" i="13"/>
  <c r="BE39" i="13"/>
  <c r="BF34" i="13"/>
  <c r="BE34" i="13"/>
  <c r="BF38" i="13"/>
  <c r="BE38" i="13"/>
  <c r="BF42" i="13"/>
  <c r="BE42" i="13"/>
  <c r="BF46" i="13"/>
  <c r="BE46" i="13"/>
  <c r="AX32" i="13"/>
  <c r="BB32" i="13" s="1"/>
  <c r="AW32" i="13"/>
  <c r="AV32" i="13"/>
  <c r="AU32" i="13"/>
  <c r="AQ32" i="13"/>
  <c r="AX31" i="13"/>
  <c r="BB31" i="13" s="1"/>
  <c r="AW31" i="13"/>
  <c r="AV31" i="13"/>
  <c r="AU31" i="13"/>
  <c r="AQ31" i="13"/>
  <c r="AX30" i="13"/>
  <c r="BB30" i="13" s="1"/>
  <c r="AW30" i="13"/>
  <c r="AV30" i="13"/>
  <c r="AU30" i="13"/>
  <c r="AQ30" i="13"/>
  <c r="AX29" i="13"/>
  <c r="BB29" i="13" s="1"/>
  <c r="AW29" i="13"/>
  <c r="AV29" i="13"/>
  <c r="AU29" i="13"/>
  <c r="AQ29" i="13"/>
  <c r="AX28" i="13"/>
  <c r="BB28" i="13" s="1"/>
  <c r="AW28" i="13"/>
  <c r="AV28" i="13"/>
  <c r="AU28" i="13"/>
  <c r="AQ28" i="13"/>
  <c r="AX27" i="13"/>
  <c r="BB27" i="13" s="1"/>
  <c r="AW27" i="13"/>
  <c r="AV27" i="13"/>
  <c r="AU27" i="13"/>
  <c r="AQ27" i="13"/>
  <c r="AX26" i="13"/>
  <c r="BB26" i="13" s="1"/>
  <c r="AW26" i="13"/>
  <c r="AV26" i="13"/>
  <c r="AU26" i="13"/>
  <c r="AQ26" i="13"/>
  <c r="AX25" i="13"/>
  <c r="BB25" i="13" s="1"/>
  <c r="AW25" i="13"/>
  <c r="AV25" i="13"/>
  <c r="AU25" i="13"/>
  <c r="AQ25" i="13"/>
  <c r="AX24" i="13"/>
  <c r="BB24" i="13" s="1"/>
  <c r="AW24" i="13"/>
  <c r="AV24" i="13"/>
  <c r="AU24" i="13"/>
  <c r="AQ24" i="13"/>
  <c r="AX23" i="13"/>
  <c r="BB23" i="13" s="1"/>
  <c r="AW23" i="13"/>
  <c r="AV23" i="13"/>
  <c r="AU23" i="13"/>
  <c r="AQ23" i="13"/>
  <c r="AX22" i="13"/>
  <c r="BB22" i="13" s="1"/>
  <c r="AW22" i="13"/>
  <c r="AV22" i="13"/>
  <c r="AU22" i="13"/>
  <c r="AQ22" i="13"/>
  <c r="AX21" i="13"/>
  <c r="BB21" i="13" s="1"/>
  <c r="AW21" i="13"/>
  <c r="AV21" i="13"/>
  <c r="AU21" i="13"/>
  <c r="AQ21" i="13"/>
  <c r="AX20" i="13"/>
  <c r="BB20" i="13" s="1"/>
  <c r="AW20" i="13"/>
  <c r="AV20" i="13"/>
  <c r="AU20" i="13"/>
  <c r="AQ20" i="13"/>
  <c r="AX19" i="13"/>
  <c r="BB19" i="13" s="1"/>
  <c r="AW19" i="13"/>
  <c r="AV19" i="13"/>
  <c r="AU19" i="13"/>
  <c r="AQ19" i="13"/>
  <c r="AX18" i="13"/>
  <c r="BB18" i="13" s="1"/>
  <c r="AW18" i="13"/>
  <c r="AV18" i="13"/>
  <c r="AU18" i="13"/>
  <c r="AQ18" i="13"/>
  <c r="AX17" i="13"/>
  <c r="BB17" i="13" s="1"/>
  <c r="AW17" i="13"/>
  <c r="AV17" i="13"/>
  <c r="AU17" i="13"/>
  <c r="AQ17" i="13"/>
  <c r="BF17" i="13" l="1"/>
  <c r="BE17" i="13"/>
  <c r="BF29" i="13"/>
  <c r="BE29" i="13"/>
  <c r="BF26" i="13"/>
  <c r="BE26" i="13"/>
  <c r="BE23" i="13"/>
  <c r="BF23" i="13"/>
  <c r="BF20" i="13"/>
  <c r="BE20" i="13"/>
  <c r="BF32" i="13"/>
  <c r="BE32" i="13"/>
  <c r="BF19" i="13"/>
  <c r="BE19" i="13"/>
  <c r="BF25" i="13"/>
  <c r="BE25" i="13"/>
  <c r="BF31" i="13"/>
  <c r="BE31" i="13"/>
  <c r="BF21" i="13"/>
  <c r="BE21" i="13"/>
  <c r="BF27" i="13"/>
  <c r="BE27" i="13"/>
  <c r="BF22" i="13"/>
  <c r="BE22" i="13"/>
  <c r="BF28" i="13"/>
  <c r="BE28" i="13"/>
  <c r="BF18" i="13"/>
  <c r="BE18" i="13"/>
  <c r="BF30" i="13"/>
  <c r="BE30" i="13"/>
  <c r="BF24" i="13"/>
  <c r="BE24" i="13"/>
  <c r="AX16" i="13" l="1"/>
  <c r="BB16" i="13" s="1"/>
  <c r="AW16" i="13"/>
  <c r="AV16" i="13"/>
  <c r="AU16" i="13"/>
  <c r="AQ16" i="13"/>
  <c r="AX15" i="13"/>
  <c r="BB15" i="13" s="1"/>
  <c r="AW15" i="13"/>
  <c r="AV15" i="13"/>
  <c r="AU15" i="13"/>
  <c r="AQ15" i="13"/>
  <c r="AX14" i="13"/>
  <c r="BB14" i="13" s="1"/>
  <c r="AW14" i="13"/>
  <c r="AV14" i="13"/>
  <c r="AU14" i="13"/>
  <c r="AQ14" i="13"/>
  <c r="BF14" i="13" l="1"/>
  <c r="BE14" i="13"/>
  <c r="BF15" i="13"/>
  <c r="BE15" i="13"/>
  <c r="BF16" i="13"/>
  <c r="BE16" i="13"/>
  <c r="AX8" i="13" l="1"/>
  <c r="AQ8" i="13"/>
  <c r="AX13" i="13"/>
  <c r="AX12" i="13"/>
  <c r="AX11" i="13"/>
  <c r="AX10" i="13"/>
  <c r="AX9" i="13"/>
  <c r="BB9" i="13" s="1"/>
  <c r="AW13" i="13"/>
  <c r="AW12" i="13"/>
  <c r="AW11" i="13"/>
  <c r="AW10" i="13"/>
  <c r="AW9" i="13"/>
  <c r="AV13" i="13"/>
  <c r="AV12" i="13"/>
  <c r="AV11" i="13"/>
  <c r="AV10" i="13"/>
  <c r="AV9" i="13"/>
  <c r="AU13" i="13"/>
  <c r="AU12" i="13"/>
  <c r="AU11" i="13"/>
  <c r="AU10" i="13"/>
  <c r="AU9" i="13"/>
  <c r="AQ10" i="13"/>
  <c r="AQ9" i="13"/>
  <c r="AV8" i="13"/>
  <c r="AU8" i="13"/>
  <c r="AQ11" i="13"/>
  <c r="AQ12" i="13"/>
  <c r="AQ13" i="13"/>
  <c r="AW8" i="13"/>
  <c r="BF9" i="13" l="1"/>
  <c r="BE9" i="13"/>
  <c r="BB13" i="13"/>
  <c r="BB10" i="13"/>
  <c r="BB11" i="13"/>
  <c r="BB12" i="13"/>
  <c r="BB8" i="13"/>
  <c r="BF8" i="13" s="1"/>
  <c r="BE11" i="13" l="1"/>
  <c r="BF11" i="13"/>
  <c r="BF13" i="13"/>
  <c r="BE13" i="13"/>
  <c r="BF10" i="13"/>
  <c r="BE10" i="13"/>
  <c r="BE12" i="13"/>
  <c r="BF12" i="13"/>
  <c r="BE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ASUS</author>
  </authors>
  <commentList>
    <comment ref="T6" authorId="0" shapeId="0" xr:uid="{00000000-0006-0000-0400-000001000000}">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00000000-0006-0000-0400-000002000000}">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00000000-0006-0000-0400-000003000000}">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00000000-0006-0000-0400-000004000000}">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00000000-0006-0000-0400-000005000000}">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0000000-0006-0000-0400-000006000000}">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00000000-0006-0000-0400-000007000000}">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00000000-0006-0000-0400-000008000000}">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00000000-0006-0000-0400-000009000000}">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0000000-0006-0000-0400-00000A000000}">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00000000-0006-0000-0400-00000B000000}">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00000000-0006-0000-0400-00000C000000}">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00000000-0006-0000-0400-00000D00000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00000000-0006-0000-0400-00000E000000}">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00000000-0006-0000-0400-00000F000000}">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00000000-0006-0000-0400-000010000000}">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00000000-0006-0000-0400-000011000000}">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00000000-0006-0000-0400-000012000000}">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00000000-0006-0000-0400-000013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00000000-0006-0000-0400-000014000000}">
      <text>
        <r>
          <rPr>
            <sz val="8"/>
            <color indexed="81"/>
            <rFont val="Tahoma"/>
            <family val="2"/>
          </rPr>
          <t>De ser Si seleccione:
Compromete secretos comerciales, industriales, profesionales. En CONDICION LEGITIMA DE EXCEPCION.</t>
        </r>
      </text>
    </comment>
    <comment ref="AQ9" authorId="1" shapeId="0" xr:uid="{00000000-0006-0000-0400-000015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00000000-0006-0000-0400-000016000000}">
      <text>
        <r>
          <rPr>
            <sz val="8"/>
            <color indexed="81"/>
            <rFont val="Tahoma"/>
            <family val="2"/>
          </rPr>
          <t>De ser Si seleccione:
Compromete secretos comerciales, industriales, profesionales. En CONDICION LEGITIMA DE EXCEPCION.</t>
        </r>
      </text>
    </comment>
    <comment ref="AQ10" authorId="1" shapeId="0" xr:uid="{00000000-0006-0000-0400-000017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00000000-0006-0000-0400-000018000000}">
      <text>
        <r>
          <rPr>
            <sz val="8"/>
            <color indexed="81"/>
            <rFont val="Tahoma"/>
            <family val="2"/>
          </rPr>
          <t>De ser Si seleccione:
Compromete secretos comerciales, industriales, profesionales. En CONDICION LEGITIMA DE EXCEPCION.</t>
        </r>
      </text>
    </comment>
    <comment ref="AQ11" authorId="1" shapeId="0" xr:uid="{00000000-0006-0000-0400-000019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00000000-0006-0000-0400-00001A000000}">
      <text>
        <r>
          <rPr>
            <sz val="8"/>
            <color indexed="81"/>
            <rFont val="Tahoma"/>
            <family val="2"/>
          </rPr>
          <t>De ser Si seleccione:
Compromete secretos comerciales, industriales, profesionales. En CONDICION LEGITIMA DE EXCEPCION.</t>
        </r>
      </text>
    </comment>
    <comment ref="AQ12" authorId="1" shapeId="0" xr:uid="{00000000-0006-0000-0400-00001B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00000000-0006-0000-0400-00001C000000}">
      <text>
        <r>
          <rPr>
            <sz val="8"/>
            <color indexed="81"/>
            <rFont val="Tahoma"/>
            <family val="2"/>
          </rPr>
          <t>De ser Si seleccione:
Compromete secretos comerciales, industriales, profesionales. En CONDICION LEGITIMA DE EXCEPCION.</t>
        </r>
      </text>
    </comment>
    <comment ref="AQ13" authorId="1" shapeId="0" xr:uid="{00000000-0006-0000-0400-00001D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00000000-0006-0000-0400-00001E000000}">
      <text>
        <r>
          <rPr>
            <sz val="8"/>
            <color indexed="81"/>
            <rFont val="Tahoma"/>
            <family val="2"/>
          </rPr>
          <t>De ser Si seleccione:
Compromete secretos comerciales, industriales, profesionales. En CONDICION LEGITIMA DE EXCEPCION.</t>
        </r>
      </text>
    </comment>
    <comment ref="AQ14" authorId="1" shapeId="0" xr:uid="{00000000-0006-0000-0400-00001F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00000000-0006-0000-0400-000020000000}">
      <text>
        <r>
          <rPr>
            <sz val="8"/>
            <color indexed="81"/>
            <rFont val="Tahoma"/>
            <family val="2"/>
          </rPr>
          <t>De ser Si seleccione:
Compromete secretos comerciales, industriales, profesionales. En CONDICION LEGITIMA DE EXCEPCION.</t>
        </r>
      </text>
    </comment>
    <comment ref="AQ15" authorId="1" shapeId="0" xr:uid="{00000000-0006-0000-0400-000021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00000000-0006-0000-0400-000022000000}">
      <text>
        <r>
          <rPr>
            <sz val="8"/>
            <color indexed="81"/>
            <rFont val="Tahoma"/>
            <family val="2"/>
          </rPr>
          <t>De ser Si seleccione:
Compromete secretos comerciales, industriales, profesionales. En CONDICION LEGITIMA DE EXCEPCION.</t>
        </r>
      </text>
    </comment>
    <comment ref="AQ16" authorId="1" shapeId="0" xr:uid="{00000000-0006-0000-0400-000023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00000000-0006-0000-0400-000024000000}">
      <text>
        <r>
          <rPr>
            <sz val="8"/>
            <color indexed="81"/>
            <rFont val="Tahoma"/>
            <family val="2"/>
          </rPr>
          <t>De ser Si seleccione:
Compromete secretos comerciales, industriales, profesionales. En CONDICION LEGITIMA DE EXCEPCION.</t>
        </r>
      </text>
    </comment>
    <comment ref="AQ17" authorId="1" shapeId="0" xr:uid="{00000000-0006-0000-0400-000025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00000000-0006-0000-0400-000026000000}">
      <text>
        <r>
          <rPr>
            <sz val="8"/>
            <color indexed="81"/>
            <rFont val="Tahoma"/>
            <family val="2"/>
          </rPr>
          <t>De ser Si seleccione:
Compromete secretos comerciales, industriales, profesionales. En CONDICION LEGITIMA DE EXCEPCION.</t>
        </r>
      </text>
    </comment>
    <comment ref="AQ18" authorId="1" shapeId="0" xr:uid="{00000000-0006-0000-0400-000027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00000000-0006-0000-0400-000028000000}">
      <text>
        <r>
          <rPr>
            <sz val="8"/>
            <color indexed="81"/>
            <rFont val="Tahoma"/>
            <family val="2"/>
          </rPr>
          <t>De ser Si seleccione:
Compromete secretos comerciales, industriales, profesionales. En CONDICION LEGITIMA DE EXCEPCION.</t>
        </r>
      </text>
    </comment>
    <comment ref="AQ19" authorId="1" shapeId="0" xr:uid="{00000000-0006-0000-0400-000029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00000000-0006-0000-0400-00002A000000}">
      <text>
        <r>
          <rPr>
            <sz val="8"/>
            <color indexed="81"/>
            <rFont val="Tahoma"/>
            <family val="2"/>
          </rPr>
          <t>De ser Si seleccione:
Compromete secretos comerciales, industriales, profesionales. En CONDICION LEGITIMA DE EXCEPCION.</t>
        </r>
      </text>
    </comment>
    <comment ref="AQ20" authorId="1" shapeId="0" xr:uid="{00000000-0006-0000-0400-00002B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00000000-0006-0000-0400-00002C000000}">
      <text>
        <r>
          <rPr>
            <sz val="8"/>
            <color indexed="81"/>
            <rFont val="Tahoma"/>
            <family val="2"/>
          </rPr>
          <t>De ser Si seleccione:
Compromete secretos comerciales, industriales, profesionales. En CONDICION LEGITIMA DE EXCEPCION.</t>
        </r>
      </text>
    </comment>
    <comment ref="AQ21" authorId="1" shapeId="0" xr:uid="{00000000-0006-0000-0400-00002D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00000000-0006-0000-0400-00002E000000}">
      <text>
        <r>
          <rPr>
            <sz val="8"/>
            <color indexed="81"/>
            <rFont val="Tahoma"/>
            <family val="2"/>
          </rPr>
          <t>De ser Si seleccione:
Compromete secretos comerciales, industriales, profesionales. En CONDICION LEGITIMA DE EXCEPCION.</t>
        </r>
      </text>
    </comment>
    <comment ref="AQ22" authorId="1" shapeId="0" xr:uid="{00000000-0006-0000-0400-00002F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00000000-0006-0000-0400-000030000000}">
      <text>
        <r>
          <rPr>
            <sz val="8"/>
            <color indexed="81"/>
            <rFont val="Tahoma"/>
            <family val="2"/>
          </rPr>
          <t>De ser Si seleccione:
Compromete secretos comerciales, industriales, profesionales. En CONDICION LEGITIMA DE EXCEPCION.</t>
        </r>
      </text>
    </comment>
    <comment ref="AQ23" authorId="1" shapeId="0" xr:uid="{00000000-0006-0000-0400-000031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00000000-0006-0000-0400-000032000000}">
      <text>
        <r>
          <rPr>
            <sz val="8"/>
            <color indexed="81"/>
            <rFont val="Tahoma"/>
            <family val="2"/>
          </rPr>
          <t>De ser Si seleccione:
Compromete secretos comerciales, industriales, profesionales. En CONDICION LEGITIMA DE EXCEPCION.</t>
        </r>
      </text>
    </comment>
    <comment ref="AQ24" authorId="1" shapeId="0" xr:uid="{00000000-0006-0000-0400-000033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00000000-0006-0000-0400-000034000000}">
      <text>
        <r>
          <rPr>
            <sz val="8"/>
            <color indexed="81"/>
            <rFont val="Tahoma"/>
            <family val="2"/>
          </rPr>
          <t>De ser Si seleccione:
Compromete secretos comerciales, industriales, profesionales. En CONDICION LEGITIMA DE EXCEPCION.</t>
        </r>
      </text>
    </comment>
    <comment ref="AQ25" authorId="1" shapeId="0" xr:uid="{00000000-0006-0000-0400-000035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5" authorId="1" shapeId="0" xr:uid="{00000000-0006-0000-0400-000036000000}">
      <text>
        <r>
          <rPr>
            <sz val="8"/>
            <color indexed="81"/>
            <rFont val="Tahoma"/>
            <family val="2"/>
          </rPr>
          <t>De ser Si seleccione:
Compromete secretos comerciales, industriales, profesionales. En CONDICION LEGITIMA DE EXCEPCION.</t>
        </r>
      </text>
    </comment>
    <comment ref="AQ26" authorId="1" shapeId="0" xr:uid="{00000000-0006-0000-0400-000037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6" authorId="1" shapeId="0" xr:uid="{00000000-0006-0000-0400-000038000000}">
      <text>
        <r>
          <rPr>
            <sz val="8"/>
            <color indexed="81"/>
            <rFont val="Tahoma"/>
            <family val="2"/>
          </rPr>
          <t>De ser Si seleccione:
Compromete secretos comerciales, industriales, profesionales. En CONDICION LEGITIMA DE EXCEPCION.</t>
        </r>
      </text>
    </comment>
    <comment ref="AQ27" authorId="1" shapeId="0" xr:uid="{00000000-0006-0000-0400-000039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7" authorId="1" shapeId="0" xr:uid="{00000000-0006-0000-0400-00003A000000}">
      <text>
        <r>
          <rPr>
            <sz val="8"/>
            <color indexed="81"/>
            <rFont val="Tahoma"/>
            <family val="2"/>
          </rPr>
          <t>De ser Si seleccione:
Compromete secretos comerciales, industriales, profesionales. En CONDICION LEGITIMA DE EXCEPCION.</t>
        </r>
      </text>
    </comment>
    <comment ref="AS28" authorId="1" shapeId="0" xr:uid="{00000000-0006-0000-0400-00003B000000}">
      <text>
        <r>
          <rPr>
            <sz val="8"/>
            <color indexed="81"/>
            <rFont val="Tahoma"/>
            <family val="2"/>
          </rPr>
          <t>De ser Si seleccione:
Compromete secretos comerciales, industriales, profesionales. En CONDICION LEGITIMA DE EXCEPCION.</t>
        </r>
      </text>
    </comment>
    <comment ref="AS29" authorId="1" shapeId="0" xr:uid="{00000000-0006-0000-0400-00003C000000}">
      <text>
        <r>
          <rPr>
            <sz val="8"/>
            <color indexed="81"/>
            <rFont val="Tahoma"/>
            <family val="2"/>
          </rPr>
          <t>De ser Si seleccione:
Compromete secretos comerciales, industriales, profesionales. En CONDICION LEGITIMA DE EXCEPCION.</t>
        </r>
      </text>
    </comment>
    <comment ref="AS30" authorId="1" shapeId="0" xr:uid="{00000000-0006-0000-0400-00003D000000}">
      <text>
        <r>
          <rPr>
            <sz val="8"/>
            <color indexed="81"/>
            <rFont val="Tahoma"/>
            <family val="2"/>
          </rPr>
          <t>De ser Si seleccione:
Compromete secretos comerciales, industriales, profesionales. En CONDICION LEGITIMA DE EXCEPCION.</t>
        </r>
      </text>
    </comment>
    <comment ref="AS31" authorId="1" shapeId="0" xr:uid="{00000000-0006-0000-0400-00003E000000}">
      <text>
        <r>
          <rPr>
            <sz val="8"/>
            <color indexed="81"/>
            <rFont val="Tahoma"/>
            <family val="2"/>
          </rPr>
          <t>De ser Si seleccione:
Compromete secretos comerciales, industriales, profesionales. En CONDICION LEGITIMA DE EXCEPCION.</t>
        </r>
      </text>
    </comment>
    <comment ref="AS32" authorId="1" shapeId="0" xr:uid="{00000000-0006-0000-0400-00003F000000}">
      <text>
        <r>
          <rPr>
            <sz val="8"/>
            <color indexed="81"/>
            <rFont val="Tahoma"/>
            <family val="2"/>
          </rPr>
          <t>De ser Si seleccione:
Compromete secretos comerciales, industriales, profesionales. En CONDICION LEGITIMA DE EXCEPCION.</t>
        </r>
      </text>
    </comment>
    <comment ref="AQ33" authorId="1" shapeId="0" xr:uid="{00000000-0006-0000-0400-00004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3" authorId="1" shapeId="0" xr:uid="{00000000-0006-0000-0400-000041000000}">
      <text>
        <r>
          <rPr>
            <sz val="8"/>
            <color indexed="81"/>
            <rFont val="Tahoma"/>
            <family val="2"/>
          </rPr>
          <t>De ser Si seleccione:
Compromete secretos comerciales, industriales, profesionales. En CONDICION LEGITIMA DE EXCEPCION.</t>
        </r>
      </text>
    </comment>
    <comment ref="AQ34" authorId="1" shapeId="0" xr:uid="{00000000-0006-0000-0400-000042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4" authorId="1" shapeId="0" xr:uid="{00000000-0006-0000-0400-000043000000}">
      <text>
        <r>
          <rPr>
            <sz val="8"/>
            <color indexed="81"/>
            <rFont val="Tahoma"/>
            <family val="2"/>
          </rPr>
          <t>De ser Si seleccione:
Compromete secretos comerciales, industriales, profesionales. En CONDICION LEGITIMA DE EXCEPCION.</t>
        </r>
      </text>
    </comment>
    <comment ref="AQ35" authorId="1" shapeId="0" xr:uid="{00000000-0006-0000-0400-00004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5" authorId="1" shapeId="0" xr:uid="{00000000-0006-0000-0400-000045000000}">
      <text>
        <r>
          <rPr>
            <sz val="8"/>
            <color indexed="81"/>
            <rFont val="Tahoma"/>
            <family val="2"/>
          </rPr>
          <t>De ser Si seleccione:
Compromete secretos comerciales, industriales, profesionales. En CONDICION LEGITIMA DE EXCEPCION.</t>
        </r>
      </text>
    </comment>
    <comment ref="AQ36" authorId="1" shapeId="0" xr:uid="{00000000-0006-0000-0400-00004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6" authorId="1" shapeId="0" xr:uid="{00000000-0006-0000-0400-000047000000}">
      <text>
        <r>
          <rPr>
            <sz val="8"/>
            <color indexed="81"/>
            <rFont val="Tahoma"/>
            <family val="2"/>
          </rPr>
          <t>De ser Si seleccione:
Compromete secretos comerciales, industriales, profesionales. En CONDICION LEGITIMA DE EXCEPCION.</t>
        </r>
      </text>
    </comment>
    <comment ref="AQ37" authorId="1" shapeId="0" xr:uid="{00000000-0006-0000-0400-000048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7" authorId="1" shapeId="0" xr:uid="{00000000-0006-0000-0400-000049000000}">
      <text>
        <r>
          <rPr>
            <sz val="8"/>
            <color indexed="81"/>
            <rFont val="Tahoma"/>
            <family val="2"/>
          </rPr>
          <t>De ser Si seleccione:
Compromete secretos comerciales, industriales, profesionales. En CONDICION LEGITIMA DE EXCEPCION.</t>
        </r>
      </text>
    </comment>
    <comment ref="AQ38" authorId="1" shapeId="0" xr:uid="{00000000-0006-0000-0400-00004A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8" authorId="1" shapeId="0" xr:uid="{00000000-0006-0000-0400-00004B000000}">
      <text>
        <r>
          <rPr>
            <sz val="8"/>
            <color indexed="81"/>
            <rFont val="Tahoma"/>
            <family val="2"/>
          </rPr>
          <t>De ser Si seleccione:
Compromete secretos comerciales, industriales, profesionales. En CONDICION LEGITIMA DE EXCEPCION.</t>
        </r>
      </text>
    </comment>
    <comment ref="AQ39" authorId="1" shapeId="0" xr:uid="{00000000-0006-0000-0400-00004C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9" authorId="1" shapeId="0" xr:uid="{00000000-0006-0000-0400-00004D000000}">
      <text>
        <r>
          <rPr>
            <sz val="8"/>
            <color indexed="81"/>
            <rFont val="Tahoma"/>
            <family val="2"/>
          </rPr>
          <t>De ser Si seleccione:
Compromete secretos comerciales, industriales, profesionales. En CONDICION LEGITIMA DE EXCEPCION.</t>
        </r>
      </text>
    </comment>
    <comment ref="AQ40" authorId="1" shapeId="0" xr:uid="{00000000-0006-0000-0400-00004E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0" authorId="1" shapeId="0" xr:uid="{00000000-0006-0000-0400-00004F000000}">
      <text>
        <r>
          <rPr>
            <sz val="8"/>
            <color indexed="81"/>
            <rFont val="Tahoma"/>
            <family val="2"/>
          </rPr>
          <t>De ser Si seleccione:
Compromete secretos comerciales, industriales, profesionales. En CONDICION LEGITIMA DE EXCEPCION.</t>
        </r>
      </text>
    </comment>
    <comment ref="AQ41" authorId="1" shapeId="0" xr:uid="{00000000-0006-0000-0400-00005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1" authorId="1" shapeId="0" xr:uid="{00000000-0006-0000-0400-000051000000}">
      <text>
        <r>
          <rPr>
            <sz val="8"/>
            <color indexed="81"/>
            <rFont val="Tahoma"/>
            <family val="2"/>
          </rPr>
          <t>De ser Si seleccione:
Compromete secretos comerciales, industriales, profesionales. En CONDICION LEGITIMA DE EXCEPCION.</t>
        </r>
      </text>
    </comment>
    <comment ref="AA42" authorId="2" shapeId="0" xr:uid="{00000000-0006-0000-0400-000052000000}">
      <text>
        <r>
          <rPr>
            <b/>
            <sz val="9"/>
            <color indexed="81"/>
            <rFont val="Tahoma"/>
            <charset val="1"/>
          </rPr>
          <t>ASUS:</t>
        </r>
        <r>
          <rPr>
            <sz val="9"/>
            <color indexed="81"/>
            <rFont val="Tahoma"/>
            <charset val="1"/>
          </rPr>
          <t xml:space="preserve">
Los bomberos no son peritos. Se limitan a la informacio que se les de en sitio de emergencia.</t>
        </r>
      </text>
    </comment>
    <comment ref="AI42" authorId="2" shapeId="0" xr:uid="{00000000-0006-0000-0400-000053000000}">
      <text>
        <r>
          <rPr>
            <b/>
            <sz val="9"/>
            <color indexed="81"/>
            <rFont val="Tahoma"/>
            <charset val="1"/>
          </rPr>
          <t>ASUS:</t>
        </r>
        <r>
          <rPr>
            <sz val="9"/>
            <color indexed="81"/>
            <rFont val="Tahoma"/>
            <charset val="1"/>
          </rPr>
          <t xml:space="preserve">
Datos de co morbilidades por procedimientos que se puedan realizar</t>
        </r>
      </text>
    </comment>
    <comment ref="AQ42" authorId="1" shapeId="0" xr:uid="{00000000-0006-0000-0400-00005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2" authorId="1" shapeId="0" xr:uid="{00000000-0006-0000-0400-000055000000}">
      <text>
        <r>
          <rPr>
            <sz val="8"/>
            <color indexed="81"/>
            <rFont val="Tahoma"/>
            <family val="2"/>
          </rPr>
          <t>De ser Si seleccione:
Compromete secretos comerciales, industriales, profesionales. En CONDICION LEGITIMA DE EXCEPCION.</t>
        </r>
      </text>
    </comment>
    <comment ref="AQ43" authorId="1" shapeId="0" xr:uid="{00000000-0006-0000-0400-00005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3" authorId="1" shapeId="0" xr:uid="{00000000-0006-0000-0400-000057000000}">
      <text>
        <r>
          <rPr>
            <sz val="8"/>
            <color indexed="81"/>
            <rFont val="Tahoma"/>
            <family val="2"/>
          </rPr>
          <t>De ser Si seleccione:
Compromete secretos comerciales, industriales, profesionales. En CONDICION LEGITIMA DE EXCEPCION.</t>
        </r>
      </text>
    </comment>
    <comment ref="AS44" authorId="1" shapeId="0" xr:uid="{00000000-0006-0000-0400-000058000000}">
      <text>
        <r>
          <rPr>
            <sz val="8"/>
            <color indexed="81"/>
            <rFont val="Tahoma"/>
            <family val="2"/>
          </rPr>
          <t>De ser Si seleccione:
Compromete secretos comerciales, industriales, profesionales. En CONDICION LEGITIMA DE EXCEPCION.</t>
        </r>
      </text>
    </comment>
    <comment ref="AS45" authorId="1" shapeId="0" xr:uid="{00000000-0006-0000-0400-000059000000}">
      <text>
        <r>
          <rPr>
            <sz val="8"/>
            <color indexed="81"/>
            <rFont val="Tahoma"/>
            <family val="2"/>
          </rPr>
          <t>De ser Si seleccione:
Compromete secretos comerciales, industriales, profesionales. En CONDICION LEGITIMA DE EXCEPCION.</t>
        </r>
      </text>
    </comment>
    <comment ref="R46" authorId="2" shapeId="0" xr:uid="{00000000-0006-0000-0400-00005A000000}">
      <text>
        <r>
          <rPr>
            <b/>
            <sz val="9"/>
            <color indexed="81"/>
            <rFont val="Tahoma"/>
            <charset val="1"/>
          </rPr>
          <t>ASUS:</t>
        </r>
        <r>
          <rPr>
            <sz val="9"/>
            <color indexed="81"/>
            <rFont val="Tahoma"/>
            <charset val="1"/>
          </rPr>
          <t xml:space="preserve">
Datos del personal operativo.
</t>
        </r>
      </text>
    </comment>
    <comment ref="AS46" authorId="1" shapeId="0" xr:uid="{00000000-0006-0000-0400-00005B000000}">
      <text>
        <r>
          <rPr>
            <sz val="8"/>
            <color indexed="81"/>
            <rFont val="Tahoma"/>
            <family val="2"/>
          </rPr>
          <t>De ser Si seleccione:
Compromete secretos comerciales, industriales, profesionales. En CONDICION LEGITIMA DE EXCEPCION.</t>
        </r>
      </text>
    </comment>
    <comment ref="AQ47" authorId="1" shapeId="0" xr:uid="{00000000-0006-0000-0400-00005C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7" authorId="1" shapeId="0" xr:uid="{00000000-0006-0000-0400-00005D000000}">
      <text>
        <r>
          <rPr>
            <sz val="8"/>
            <color indexed="81"/>
            <rFont val="Tahoma"/>
            <family val="2"/>
          </rPr>
          <t>De ser Si seleccione:
Compromete secretos comerciales, industriales, profesionales. En CONDICION LEGITIMA DE EXCEPCION.</t>
        </r>
      </text>
    </comment>
    <comment ref="AQ48" authorId="1" shapeId="0" xr:uid="{00000000-0006-0000-0400-00005E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8" authorId="1" shapeId="0" xr:uid="{00000000-0006-0000-0400-00005F000000}">
      <text>
        <r>
          <rPr>
            <sz val="8"/>
            <color indexed="81"/>
            <rFont val="Tahoma"/>
            <family val="2"/>
          </rPr>
          <t>De ser Si seleccione:
Compromete secretos comerciales, industriales, profesionales. En CONDICION LEGITIMA DE EXCEPCION.</t>
        </r>
      </text>
    </comment>
    <comment ref="AQ49" authorId="1" shapeId="0" xr:uid="{00000000-0006-0000-0400-00006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9" authorId="1" shapeId="0" xr:uid="{00000000-0006-0000-0400-000061000000}">
      <text>
        <r>
          <rPr>
            <sz val="8"/>
            <color indexed="81"/>
            <rFont val="Tahoma"/>
            <family val="2"/>
          </rPr>
          <t>De ser Si seleccione:
Compromete secretos comerciales, industriales, profesionales. En CONDICION LEGITIMA DE EXCEPCION.</t>
        </r>
      </text>
    </comment>
    <comment ref="AQ50" authorId="1" shapeId="0" xr:uid="{00000000-0006-0000-0400-000062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0" authorId="1" shapeId="0" xr:uid="{00000000-0006-0000-0400-000063000000}">
      <text>
        <r>
          <rPr>
            <sz val="8"/>
            <color indexed="81"/>
            <rFont val="Tahoma"/>
            <family val="2"/>
          </rPr>
          <t>De ser Si seleccione:
Compromete secretos comerciales, industriales, profesionales. En CONDICION LEGITIMA DE EXCEPCION.</t>
        </r>
      </text>
    </comment>
    <comment ref="AQ51" authorId="1" shapeId="0" xr:uid="{00000000-0006-0000-0400-00006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1" authorId="1" shapeId="0" xr:uid="{00000000-0006-0000-0400-000065000000}">
      <text>
        <r>
          <rPr>
            <sz val="8"/>
            <color indexed="81"/>
            <rFont val="Tahoma"/>
            <family val="2"/>
          </rPr>
          <t>De ser Si seleccione:
Compromete secretos comerciales, industriales, profesionales. En CONDICION LEGITIMA DE EXCEPCION.</t>
        </r>
      </text>
    </comment>
    <comment ref="AQ52" authorId="1" shapeId="0" xr:uid="{00000000-0006-0000-0400-00006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2" authorId="1" shapeId="0" xr:uid="{00000000-0006-0000-0400-000067000000}">
      <text>
        <r>
          <rPr>
            <sz val="8"/>
            <color indexed="81"/>
            <rFont val="Tahoma"/>
            <family val="2"/>
          </rPr>
          <t>De ser Si seleccione:
Compromete secretos comerciales, industriales, profesionales. En CONDICION LEGITIMA DE EXCEPCION.</t>
        </r>
      </text>
    </comment>
    <comment ref="AQ53" authorId="1" shapeId="0" xr:uid="{00000000-0006-0000-0400-000068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3" authorId="1" shapeId="0" xr:uid="{00000000-0006-0000-0400-000069000000}">
      <text>
        <r>
          <rPr>
            <sz val="8"/>
            <color indexed="81"/>
            <rFont val="Tahoma"/>
            <family val="2"/>
          </rPr>
          <t>De ser Si seleccione:
Compromete secretos comerciales, industriales, profesionales. En CONDICION LEGITIMA DE EXCEPCION.</t>
        </r>
      </text>
    </comment>
    <comment ref="AQ54" authorId="1" shapeId="0" xr:uid="{00000000-0006-0000-0400-00006A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4" authorId="1" shapeId="0" xr:uid="{00000000-0006-0000-0400-00006B000000}">
      <text>
        <r>
          <rPr>
            <sz val="8"/>
            <color indexed="81"/>
            <rFont val="Tahoma"/>
            <family val="2"/>
          </rPr>
          <t>De ser Si seleccione:
Compromete secretos comerciales, industriales, profesionales. En CONDICION LEGITIMA DE EXCEPCION.</t>
        </r>
      </text>
    </comment>
    <comment ref="AQ55" authorId="1" shapeId="0" xr:uid="{00000000-0006-0000-0400-00006C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5" authorId="1" shapeId="0" xr:uid="{00000000-0006-0000-0400-00006D000000}">
      <text>
        <r>
          <rPr>
            <sz val="8"/>
            <color indexed="81"/>
            <rFont val="Tahoma"/>
            <family val="2"/>
          </rPr>
          <t>De ser Si seleccione:
Compromete secretos comerciales, industriales, profesionales. En CONDICION LEGITIMA DE EXCEPCION.</t>
        </r>
      </text>
    </comment>
    <comment ref="AQ56" authorId="1" shapeId="0" xr:uid="{00000000-0006-0000-0400-00006E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6" authorId="1" shapeId="0" xr:uid="{00000000-0006-0000-0400-00006F000000}">
      <text>
        <r>
          <rPr>
            <sz val="8"/>
            <color indexed="81"/>
            <rFont val="Tahoma"/>
            <family val="2"/>
          </rPr>
          <t>De ser Si seleccione:
Compromete secretos comerciales, industriales, profesionales. En CONDICION LEGITIMA DE EXCEPCION.</t>
        </r>
      </text>
    </comment>
    <comment ref="AQ57" authorId="1" shapeId="0" xr:uid="{00000000-0006-0000-0400-00007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7" authorId="1" shapeId="0" xr:uid="{00000000-0006-0000-0400-000071000000}">
      <text>
        <r>
          <rPr>
            <sz val="8"/>
            <color indexed="81"/>
            <rFont val="Tahoma"/>
            <family val="2"/>
          </rPr>
          <t>De ser Si seleccione:
Compromete secretos comerciales, industriales, profesionales. En CONDICION LEGITIMA DE EXCEPCION.</t>
        </r>
      </text>
    </comment>
    <comment ref="AQ58" authorId="1" shapeId="0" xr:uid="{00000000-0006-0000-0400-000072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8" authorId="1" shapeId="0" xr:uid="{00000000-0006-0000-0400-000073000000}">
      <text>
        <r>
          <rPr>
            <sz val="8"/>
            <color indexed="81"/>
            <rFont val="Tahoma"/>
            <family val="2"/>
          </rPr>
          <t>De ser Si seleccione:
Compromete secretos comerciales, industriales, profesionales. En CONDICION LEGITIMA DE EXCEPCION.</t>
        </r>
      </text>
    </comment>
    <comment ref="AQ59" authorId="1" shapeId="0" xr:uid="{00000000-0006-0000-0400-00007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59" authorId="1" shapeId="0" xr:uid="{00000000-0006-0000-0400-000075000000}">
      <text>
        <r>
          <rPr>
            <sz val="8"/>
            <color indexed="81"/>
            <rFont val="Tahoma"/>
            <family val="2"/>
          </rPr>
          <t>De ser Si seleccione:
Compromete secretos comerciales, industriales, profesionales. En CONDICION LEGITIMA DE EXCEPCION.</t>
        </r>
      </text>
    </comment>
    <comment ref="AQ60" authorId="1" shapeId="0" xr:uid="{00000000-0006-0000-0400-00007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0" authorId="1" shapeId="0" xr:uid="{00000000-0006-0000-0400-000077000000}">
      <text>
        <r>
          <rPr>
            <sz val="8"/>
            <color indexed="81"/>
            <rFont val="Tahoma"/>
            <family val="2"/>
          </rPr>
          <t>De ser Si seleccione:
Compromete secretos comerciales, industriales, profesionales. En CONDICION LEGITIMA DE EXCEPCION.</t>
        </r>
      </text>
    </comment>
    <comment ref="AQ61" authorId="1" shapeId="0" xr:uid="{00000000-0006-0000-0400-000078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1" authorId="1" shapeId="0" xr:uid="{00000000-0006-0000-0400-000079000000}">
      <text>
        <r>
          <rPr>
            <sz val="8"/>
            <color indexed="81"/>
            <rFont val="Tahoma"/>
            <family val="2"/>
          </rPr>
          <t>De ser Si seleccione:
Compromete secretos comerciales, industriales, profesionales. En CONDICION LEGITIMA DE EXCEPCION.</t>
        </r>
      </text>
    </comment>
    <comment ref="AQ62" authorId="1" shapeId="0" xr:uid="{00000000-0006-0000-0400-00007A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2" authorId="1" shapeId="0" xr:uid="{00000000-0006-0000-0400-00007B000000}">
      <text>
        <r>
          <rPr>
            <sz val="8"/>
            <color indexed="81"/>
            <rFont val="Tahoma"/>
            <family val="2"/>
          </rPr>
          <t>De ser Si seleccione:
Compromete secretos comerciales, industriales, profesionales. En CONDICION LEGITIMA DE EXCEPCION.</t>
        </r>
      </text>
    </comment>
    <comment ref="AQ63" authorId="1" shapeId="0" xr:uid="{00000000-0006-0000-0400-00007C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63" authorId="1" shapeId="0" xr:uid="{00000000-0006-0000-0400-00007D000000}">
      <text>
        <r>
          <rPr>
            <sz val="8"/>
            <color indexed="81"/>
            <rFont val="Tahoma"/>
            <family val="2"/>
          </rPr>
          <t>De ser Si seleccione:
Compromete secretos comerciales, industriales, profesionales. En CONDICION LEGITIMA DE EXCEPCION.</t>
        </r>
      </text>
    </comment>
    <comment ref="AS64" authorId="1" shapeId="0" xr:uid="{00000000-0006-0000-0400-00007E000000}">
      <text>
        <r>
          <rPr>
            <sz val="8"/>
            <color indexed="81"/>
            <rFont val="Tahoma"/>
            <family val="2"/>
          </rPr>
          <t>De ser Si seleccione:
Compromete secretos comerciales, industriales, profesionales. En CONDICION LEGITIMA DE EXCEPCION.</t>
        </r>
      </text>
    </comment>
    <comment ref="AS65" authorId="1" shapeId="0" xr:uid="{00000000-0006-0000-0400-00007F000000}">
      <text>
        <r>
          <rPr>
            <sz val="8"/>
            <color indexed="81"/>
            <rFont val="Tahoma"/>
            <family val="2"/>
          </rPr>
          <t>De ser Si seleccione:
Compromete secretos comerciales, industriales, profesionales. En CONDICION LEGITIMA DE EXCEPCION.</t>
        </r>
      </text>
    </comment>
    <comment ref="AS66" authorId="1" shapeId="0" xr:uid="{00000000-0006-0000-0400-000080000000}">
      <text>
        <r>
          <rPr>
            <sz val="8"/>
            <color indexed="81"/>
            <rFont val="Tahoma"/>
            <family val="2"/>
          </rPr>
          <t>De ser Si seleccione:
Compromete secretos comerciales, industriales, profesionales. En CONDICION LEGITIMA DE EXCEPCION.</t>
        </r>
      </text>
    </comment>
    <comment ref="AS67" authorId="1" shapeId="0" xr:uid="{00000000-0006-0000-0400-000081000000}">
      <text>
        <r>
          <rPr>
            <sz val="8"/>
            <color indexed="81"/>
            <rFont val="Tahoma"/>
            <family val="2"/>
          </rPr>
          <t>De ser Si seleccione:
Compromete secretos comerciales, industriales, profesionales. En CONDICION LEGITIMA DE EXCEPCION.</t>
        </r>
      </text>
    </comment>
    <comment ref="AS68" authorId="1" shapeId="0" xr:uid="{00000000-0006-0000-0400-000082000000}">
      <text>
        <r>
          <rPr>
            <sz val="8"/>
            <color indexed="81"/>
            <rFont val="Tahoma"/>
            <family val="2"/>
          </rPr>
          <t>De ser Si seleccione:
Compromete secretos comerciales, industriales, profesionales. En CONDICION LEGITIMA DE EXCEPCION.</t>
        </r>
      </text>
    </comment>
    <comment ref="AS69" authorId="1" shapeId="0" xr:uid="{00000000-0006-0000-0400-000083000000}">
      <text>
        <r>
          <rPr>
            <sz val="8"/>
            <color indexed="81"/>
            <rFont val="Tahoma"/>
            <family val="2"/>
          </rPr>
          <t>De ser Si seleccione:
Compromete secretos comerciales, industriales, profesionales. En CONDICION LEGITIMA DE EXCEPCION.</t>
        </r>
      </text>
    </comment>
    <comment ref="AS70" authorId="1" shapeId="0" xr:uid="{00000000-0006-0000-0400-000084000000}">
      <text>
        <r>
          <rPr>
            <sz val="8"/>
            <color indexed="81"/>
            <rFont val="Tahoma"/>
            <family val="2"/>
          </rPr>
          <t>De ser Si seleccione:
Compromete secretos comerciales, industriales, profesionales. En CONDICION LEGITIMA DE EXCEPCION.</t>
        </r>
      </text>
    </comment>
    <comment ref="AS71" authorId="1" shapeId="0" xr:uid="{00000000-0006-0000-0400-000085000000}">
      <text>
        <r>
          <rPr>
            <sz val="8"/>
            <color indexed="81"/>
            <rFont val="Tahoma"/>
            <family val="2"/>
          </rPr>
          <t>De ser Si seleccione:
Compromete secretos comerciales, industriales, profesionales. En CONDICION LEGITIMA DE EXCEPCION.</t>
        </r>
      </text>
    </comment>
    <comment ref="AS72" authorId="1" shapeId="0" xr:uid="{00000000-0006-0000-0400-000086000000}">
      <text>
        <r>
          <rPr>
            <sz val="8"/>
            <color indexed="81"/>
            <rFont val="Tahoma"/>
            <family val="2"/>
          </rPr>
          <t>De ser Si seleccione:
Compromete secretos comerciales, industriales, profesionales. En CONDICION LEGITIMA DE EXCEPCION.</t>
        </r>
      </text>
    </comment>
    <comment ref="AS73" authorId="1" shapeId="0" xr:uid="{00000000-0006-0000-0400-000087000000}">
      <text>
        <r>
          <rPr>
            <sz val="8"/>
            <color indexed="81"/>
            <rFont val="Tahoma"/>
            <family val="2"/>
          </rPr>
          <t>De ser Si seleccione:
Compromete secretos comerciales, industriales, profesionales. En CONDICION LEGITIMA DE EXCEPCION.</t>
        </r>
      </text>
    </comment>
    <comment ref="AS74" authorId="1" shapeId="0" xr:uid="{00000000-0006-0000-0400-000088000000}">
      <text>
        <r>
          <rPr>
            <sz val="8"/>
            <color indexed="81"/>
            <rFont val="Tahoma"/>
            <family val="2"/>
          </rPr>
          <t>De ser Si seleccione:
Compromete secretos comerciales, industriales, profesionales. En CONDICION LEGITIMA DE EXCEPCION.</t>
        </r>
      </text>
    </comment>
    <comment ref="AS75" authorId="1" shapeId="0" xr:uid="{00000000-0006-0000-0400-000089000000}">
      <text>
        <r>
          <rPr>
            <sz val="8"/>
            <color indexed="81"/>
            <rFont val="Tahoma"/>
            <family val="2"/>
          </rPr>
          <t>De ser Si seleccione:
Compromete secretos comerciales, industriales, profesionales. En CONDICION LEGITIMA DE EXCEPCION.</t>
        </r>
      </text>
    </comment>
    <comment ref="AQ76" authorId="1" shapeId="0" xr:uid="{00000000-0006-0000-0400-00008A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6" authorId="1" shapeId="0" xr:uid="{00000000-0006-0000-0400-00008B000000}">
      <text>
        <r>
          <rPr>
            <sz val="8"/>
            <color indexed="81"/>
            <rFont val="Tahoma"/>
            <family val="2"/>
          </rPr>
          <t>De ser Si seleccione:
Compromete secretos comerciales, industriales, profesionales. En CONDICION LEGITIMA DE EXCEPCION.</t>
        </r>
      </text>
    </comment>
    <comment ref="AQ77" authorId="1" shapeId="0" xr:uid="{00000000-0006-0000-0400-00008C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7" authorId="1" shapeId="0" xr:uid="{00000000-0006-0000-0400-00008D000000}">
      <text>
        <r>
          <rPr>
            <sz val="8"/>
            <color indexed="81"/>
            <rFont val="Tahoma"/>
            <family val="2"/>
          </rPr>
          <t>De ser Si seleccione:
Compromete secretos comerciales, industriales, profesionales. En CONDICION LEGITIMA DE EXCEPCION.</t>
        </r>
      </text>
    </comment>
    <comment ref="AQ78" authorId="1" shapeId="0" xr:uid="{00000000-0006-0000-0400-00008E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8" authorId="1" shapeId="0" xr:uid="{00000000-0006-0000-0400-00008F000000}">
      <text>
        <r>
          <rPr>
            <sz val="8"/>
            <color indexed="81"/>
            <rFont val="Tahoma"/>
            <family val="2"/>
          </rPr>
          <t>De ser Si seleccione:
Compromete secretos comerciales, industriales, profesionales. En CONDICION LEGITIMA DE EXCEPCION.</t>
        </r>
      </text>
    </comment>
    <comment ref="AQ79" authorId="1" shapeId="0" xr:uid="{00000000-0006-0000-0400-00009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79" authorId="1" shapeId="0" xr:uid="{00000000-0006-0000-0400-000091000000}">
      <text>
        <r>
          <rPr>
            <sz val="8"/>
            <color indexed="81"/>
            <rFont val="Tahoma"/>
            <family val="2"/>
          </rPr>
          <t>De ser Si seleccione:
Compromete secretos comerciales, industriales, profesionales. En CONDICION LEGITIMA DE EXCEPCION.</t>
        </r>
      </text>
    </comment>
    <comment ref="AQ80" authorId="1" shapeId="0" xr:uid="{00000000-0006-0000-0400-000092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0" authorId="1" shapeId="0" xr:uid="{00000000-0006-0000-0400-000093000000}">
      <text>
        <r>
          <rPr>
            <sz val="8"/>
            <color indexed="81"/>
            <rFont val="Tahoma"/>
            <family val="2"/>
          </rPr>
          <t>De ser Si seleccione:
Compromete secretos comerciales, industriales, profesionales. En CONDICION LEGITIMA DE EXCEPCION.</t>
        </r>
      </text>
    </comment>
    <comment ref="AQ81" authorId="1" shapeId="0" xr:uid="{00000000-0006-0000-0400-00009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1" authorId="1" shapeId="0" xr:uid="{00000000-0006-0000-0400-000095000000}">
      <text>
        <r>
          <rPr>
            <sz val="8"/>
            <color indexed="81"/>
            <rFont val="Tahoma"/>
            <family val="2"/>
          </rPr>
          <t>De ser Si seleccione:
Compromete secretos comerciales, industriales, profesionales. En CONDICION LEGITIMA DE EXCEPCION.</t>
        </r>
      </text>
    </comment>
    <comment ref="AQ82" authorId="1" shapeId="0" xr:uid="{00000000-0006-0000-0400-00009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2" authorId="1" shapeId="0" xr:uid="{00000000-0006-0000-0400-000097000000}">
      <text>
        <r>
          <rPr>
            <sz val="8"/>
            <color indexed="81"/>
            <rFont val="Tahoma"/>
            <family val="2"/>
          </rPr>
          <t>De ser Si seleccione:
Compromete secretos comerciales, industriales, profesionales. En CONDICION LEGITIMA DE EXCEPCION.</t>
        </r>
      </text>
    </comment>
    <comment ref="AS83" authorId="1" shapeId="0" xr:uid="{00000000-0006-0000-0400-000098000000}">
      <text>
        <r>
          <rPr>
            <sz val="8"/>
            <color indexed="81"/>
            <rFont val="Tahoma"/>
            <family val="2"/>
          </rPr>
          <t>De ser Si seleccione:
Compromete secretos comerciales, industriales, profesionales. En CONDICION LEGITIMA DE EXCEPCION.</t>
        </r>
      </text>
    </comment>
    <comment ref="AS84" authorId="1" shapeId="0" xr:uid="{00000000-0006-0000-0400-000099000000}">
      <text>
        <r>
          <rPr>
            <sz val="8"/>
            <color indexed="81"/>
            <rFont val="Tahoma"/>
            <family val="2"/>
          </rPr>
          <t>De ser Si seleccione:
Compromete secretos comerciales, industriales, profesionales. En CONDICION LEGITIMA DE EXCEPCION.</t>
        </r>
      </text>
    </comment>
    <comment ref="AS85" authorId="1" shapeId="0" xr:uid="{00000000-0006-0000-0400-00009A000000}">
      <text>
        <r>
          <rPr>
            <sz val="8"/>
            <color indexed="81"/>
            <rFont val="Tahoma"/>
            <family val="2"/>
          </rPr>
          <t>De ser Si seleccione:
Compromete secretos comerciales, industriales, profesionales. En CONDICION LEGITIMA DE EXCEPCION.</t>
        </r>
      </text>
    </comment>
    <comment ref="AS86" authorId="1" shapeId="0" xr:uid="{00000000-0006-0000-0400-00009B000000}">
      <text>
        <r>
          <rPr>
            <sz val="8"/>
            <color indexed="81"/>
            <rFont val="Tahoma"/>
            <family val="2"/>
          </rPr>
          <t>De ser Si seleccione:
Compromete secretos comerciales, industriales, profesionales. En CONDICION LEGITIMA DE EXCEPCION.</t>
        </r>
      </text>
    </comment>
    <comment ref="AS87" authorId="1" shapeId="0" xr:uid="{00000000-0006-0000-0400-00009C000000}">
      <text>
        <r>
          <rPr>
            <sz val="8"/>
            <color indexed="81"/>
            <rFont val="Tahoma"/>
            <family val="2"/>
          </rPr>
          <t>De ser Si seleccione:
Compromete secretos comerciales, industriales, profesionales. En CONDICION LEGITIMA DE EXCEPCION.</t>
        </r>
      </text>
    </comment>
    <comment ref="AS88" authorId="1" shapeId="0" xr:uid="{00000000-0006-0000-0400-00009D000000}">
      <text>
        <r>
          <rPr>
            <sz val="8"/>
            <color indexed="81"/>
            <rFont val="Tahoma"/>
            <family val="2"/>
          </rPr>
          <t>De ser Si seleccione:
Compromete secretos comerciales, industriales, profesionales. En CONDICION LEGITIMA DE EXCEPCION.</t>
        </r>
      </text>
    </comment>
    <comment ref="AS89" authorId="1" shapeId="0" xr:uid="{00000000-0006-0000-0400-00009E000000}">
      <text>
        <r>
          <rPr>
            <sz val="8"/>
            <color indexed="81"/>
            <rFont val="Tahoma"/>
            <family val="2"/>
          </rPr>
          <t>De ser Si seleccione:
Compromete secretos comerciales, industriales, profesionales. En CONDICION LEGITIMA DE EXCEPCION.</t>
        </r>
      </text>
    </comment>
    <comment ref="AS90" authorId="1" shapeId="0" xr:uid="{00000000-0006-0000-0400-00009F000000}">
      <text>
        <r>
          <rPr>
            <sz val="8"/>
            <color indexed="81"/>
            <rFont val="Tahoma"/>
            <family val="2"/>
          </rPr>
          <t>De ser Si seleccione:
Compromete secretos comerciales, industriales, profesionales. En CONDICION LEGITIMA DE EXCEPCION.</t>
        </r>
      </text>
    </comment>
    <comment ref="AS91" authorId="1" shapeId="0" xr:uid="{00000000-0006-0000-0400-0000A0000000}">
      <text>
        <r>
          <rPr>
            <sz val="8"/>
            <color indexed="81"/>
            <rFont val="Tahoma"/>
            <family val="2"/>
          </rPr>
          <t>De ser Si seleccione:
Compromete secretos comerciales, industriales, profesionales. En CONDICION LEGITIMA DE EXCEPCION.</t>
        </r>
      </text>
    </comment>
    <comment ref="AS92" authorId="1" shapeId="0" xr:uid="{00000000-0006-0000-0400-0000A1000000}">
      <text>
        <r>
          <rPr>
            <sz val="8"/>
            <color indexed="81"/>
            <rFont val="Tahoma"/>
            <family val="2"/>
          </rPr>
          <t>De ser Si seleccione:
Compromete secretos comerciales, industriales, profesionales. En CONDICION LEGITIMA DE EXCEPCION.</t>
        </r>
      </text>
    </comment>
    <comment ref="AS93" authorId="1" shapeId="0" xr:uid="{00000000-0006-0000-0400-0000A2000000}">
      <text>
        <r>
          <rPr>
            <sz val="8"/>
            <color indexed="81"/>
            <rFont val="Tahoma"/>
            <family val="2"/>
          </rPr>
          <t>De ser Si seleccione:
Compromete secretos comerciales, industriales, profesionales. En CONDICION LEGITIMA DE EXCEPCION.</t>
        </r>
      </text>
    </comment>
    <comment ref="AS94" authorId="1" shapeId="0" xr:uid="{00000000-0006-0000-0400-0000A3000000}">
      <text>
        <r>
          <rPr>
            <sz val="8"/>
            <color indexed="81"/>
            <rFont val="Tahoma"/>
            <family val="2"/>
          </rPr>
          <t>De ser Si seleccione:
Compromete secretos comerciales, industriales, profesionales. En CONDICION LEGITIMA DE EXCEPCION.</t>
        </r>
      </text>
    </comment>
    <comment ref="AS95" authorId="1" shapeId="0" xr:uid="{00000000-0006-0000-0400-0000A4000000}">
      <text>
        <r>
          <rPr>
            <sz val="8"/>
            <color indexed="81"/>
            <rFont val="Tahoma"/>
            <family val="2"/>
          </rPr>
          <t>De ser Si seleccione:
Compromete secretos comerciales, industriales, profesionales. En CONDICION LEGITIMA DE EXCEPCION.</t>
        </r>
      </text>
    </comment>
    <comment ref="AQ96" authorId="1" shapeId="0" xr:uid="{00000000-0006-0000-0400-0000A5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6" authorId="1" shapeId="0" xr:uid="{00000000-0006-0000-0400-0000A6000000}">
      <text>
        <r>
          <rPr>
            <sz val="8"/>
            <color indexed="81"/>
            <rFont val="Tahoma"/>
            <family val="2"/>
          </rPr>
          <t>De ser Si seleccione:
Compromete secretos comerciales, industriales, profesionales. En CONDICION LEGITIMA DE EXCEPCION.</t>
        </r>
      </text>
    </comment>
    <comment ref="AQ97" authorId="1" shapeId="0" xr:uid="{00000000-0006-0000-0400-0000A7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7" authorId="1" shapeId="0" xr:uid="{00000000-0006-0000-0400-0000A8000000}">
      <text>
        <r>
          <rPr>
            <sz val="8"/>
            <color indexed="81"/>
            <rFont val="Tahoma"/>
            <family val="2"/>
          </rPr>
          <t>De ser Si seleccione:
Compromete secretos comerciales, industriales, profesionales. En CONDICION LEGITIMA DE EXCEPCION.</t>
        </r>
      </text>
    </comment>
    <comment ref="AQ98" authorId="1" shapeId="0" xr:uid="{00000000-0006-0000-0400-0000A9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8" authorId="1" shapeId="0" xr:uid="{00000000-0006-0000-0400-0000AA000000}">
      <text>
        <r>
          <rPr>
            <sz val="8"/>
            <color indexed="81"/>
            <rFont val="Tahoma"/>
            <family val="2"/>
          </rPr>
          <t>De ser Si seleccione:
Compromete secretos comerciales, industriales, profesionales. En CONDICION LEGITIMA DE EXCEPCION.</t>
        </r>
      </text>
    </comment>
    <comment ref="AQ99" authorId="1" shapeId="0" xr:uid="{00000000-0006-0000-0400-0000AB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9" authorId="1" shapeId="0" xr:uid="{00000000-0006-0000-0400-0000AC000000}">
      <text>
        <r>
          <rPr>
            <sz val="8"/>
            <color indexed="81"/>
            <rFont val="Tahoma"/>
            <family val="2"/>
          </rPr>
          <t>De ser Si seleccione:
Compromete secretos comerciales, industriales, profesionales. En CONDICION LEGITIMA DE EXCEPCION.</t>
        </r>
      </text>
    </comment>
    <comment ref="AQ100" authorId="1" shapeId="0" xr:uid="{00000000-0006-0000-0400-0000AD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0" authorId="1" shapeId="0" xr:uid="{00000000-0006-0000-0400-0000AE000000}">
      <text>
        <r>
          <rPr>
            <sz val="8"/>
            <color indexed="81"/>
            <rFont val="Tahoma"/>
            <family val="2"/>
          </rPr>
          <t>De ser Si seleccione:
Compromete secretos comerciales, industriales, profesionales. En CONDICION LEGITIMA DE EXCEPCION.</t>
        </r>
      </text>
    </comment>
    <comment ref="E101" authorId="2" shapeId="0" xr:uid="{00000000-0006-0000-0400-0000AF000000}">
      <text>
        <r>
          <rPr>
            <b/>
            <sz val="9"/>
            <color indexed="81"/>
            <rFont val="Tahoma"/>
            <family val="2"/>
          </rPr>
          <t>ASUS:</t>
        </r>
        <r>
          <rPr>
            <sz val="9"/>
            <color indexed="81"/>
            <rFont val="Tahoma"/>
            <family val="2"/>
          </rPr>
          <t xml:space="preserve">
Ivan Dario Delgado</t>
        </r>
      </text>
    </comment>
    <comment ref="AQ101" authorId="1" shapeId="0" xr:uid="{00000000-0006-0000-0400-0000B0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1" authorId="1" shapeId="0" xr:uid="{00000000-0006-0000-0400-0000B1000000}">
      <text>
        <r>
          <rPr>
            <sz val="8"/>
            <color indexed="81"/>
            <rFont val="Tahoma"/>
            <family val="2"/>
          </rPr>
          <t>De ser Si seleccione:
Compromete secretos comerciales, industriales, profesionales. En CONDICION LEGITIMA DE EXCEPCION.</t>
        </r>
      </text>
    </comment>
    <comment ref="AQ102" authorId="1" shapeId="0" xr:uid="{00000000-0006-0000-0400-0000B2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2" authorId="1" shapeId="0" xr:uid="{00000000-0006-0000-0400-0000B3000000}">
      <text>
        <r>
          <rPr>
            <sz val="8"/>
            <color indexed="81"/>
            <rFont val="Tahoma"/>
            <family val="2"/>
          </rPr>
          <t>De ser Si seleccione:
Compromete secretos comerciales, industriales, profesionales. En CONDICION LEGITIMA DE EXCEPCION.</t>
        </r>
      </text>
    </comment>
    <comment ref="AQ103" authorId="1" shapeId="0" xr:uid="{00000000-0006-0000-0400-0000B4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3" authorId="1" shapeId="0" xr:uid="{00000000-0006-0000-0400-0000B5000000}">
      <text>
        <r>
          <rPr>
            <sz val="8"/>
            <color indexed="81"/>
            <rFont val="Tahoma"/>
            <family val="2"/>
          </rPr>
          <t>De ser Si seleccione:
Compromete secretos comerciales, industriales, profesionales. En CONDICION LEGITIMA DE EXCEPCION.</t>
        </r>
      </text>
    </comment>
    <comment ref="AQ104" authorId="1" shapeId="0" xr:uid="{00000000-0006-0000-0400-0000B6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4" authorId="1" shapeId="0" xr:uid="{00000000-0006-0000-0400-0000B7000000}">
      <text>
        <r>
          <rPr>
            <sz val="8"/>
            <color indexed="81"/>
            <rFont val="Tahoma"/>
            <family val="2"/>
          </rPr>
          <t>De ser Si seleccione:
Compromete secretos comerciales, industriales, profesionales. En CONDICION LEGITIMA DE EXCEPCION.</t>
        </r>
      </text>
    </comment>
    <comment ref="E105" authorId="2" shapeId="0" xr:uid="{00000000-0006-0000-0400-0000B8000000}">
      <text>
        <r>
          <rPr>
            <b/>
            <sz val="9"/>
            <color indexed="81"/>
            <rFont val="Tahoma"/>
            <family val="2"/>
          </rPr>
          <t>ASUS:</t>
        </r>
        <r>
          <rPr>
            <sz val="9"/>
            <color indexed="81"/>
            <rFont val="Tahoma"/>
            <family val="2"/>
          </rPr>
          <t xml:space="preserve">
Lady Ramirez</t>
        </r>
      </text>
    </comment>
    <comment ref="AQ105" authorId="1" shapeId="0" xr:uid="{00000000-0006-0000-0400-0000B9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5" authorId="1" shapeId="0" xr:uid="{00000000-0006-0000-0400-0000BA000000}">
      <text>
        <r>
          <rPr>
            <sz val="8"/>
            <color indexed="81"/>
            <rFont val="Tahoma"/>
            <family val="2"/>
          </rPr>
          <t>De ser Si seleccione:
Compromete secretos comerciales, industriales, profesionales. En CONDICION LEGITIMA DE EXCEPCION.</t>
        </r>
      </text>
    </comment>
    <comment ref="AQ106" authorId="1" shapeId="0" xr:uid="{00000000-0006-0000-0400-0000BB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6" authorId="1" shapeId="0" xr:uid="{00000000-0006-0000-0400-0000BC000000}">
      <text>
        <r>
          <rPr>
            <sz val="8"/>
            <color indexed="81"/>
            <rFont val="Tahoma"/>
            <family val="2"/>
          </rPr>
          <t>De ser Si seleccione:
Compromete secretos comerciales, industriales, profesionales. En CONDICION LEGITIMA DE EXCEPCION.</t>
        </r>
      </text>
    </comment>
    <comment ref="AQ107" authorId="1" shapeId="0" xr:uid="{00000000-0006-0000-0400-0000BD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7" authorId="1" shapeId="0" xr:uid="{00000000-0006-0000-0400-0000BE000000}">
      <text>
        <r>
          <rPr>
            <sz val="8"/>
            <color indexed="81"/>
            <rFont val="Tahoma"/>
            <family val="2"/>
          </rPr>
          <t>De ser Si seleccione:
Compromete secretos comerciales, industriales, profesionales. En CONDICION LEGITIMA DE EXCEPCION.</t>
        </r>
      </text>
    </comment>
    <comment ref="AQ108" authorId="1" shapeId="0" xr:uid="{00000000-0006-0000-0400-0000BF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8" authorId="1" shapeId="0" xr:uid="{00000000-0006-0000-0400-0000C0000000}">
      <text>
        <r>
          <rPr>
            <sz val="8"/>
            <color indexed="81"/>
            <rFont val="Tahoma"/>
            <family val="2"/>
          </rPr>
          <t>De ser Si seleccione:
Compromete secretos comerciales, industriales, profesionales. En CONDICION LEGITIMA DE EXCEPCION.</t>
        </r>
      </text>
    </comment>
    <comment ref="AQ109" authorId="1" shapeId="0" xr:uid="{00000000-0006-0000-0400-0000C100000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9" authorId="1" shapeId="0" xr:uid="{00000000-0006-0000-0400-0000C2000000}">
      <text>
        <r>
          <rPr>
            <sz val="8"/>
            <color indexed="81"/>
            <rFont val="Tahoma"/>
            <family val="2"/>
          </rPr>
          <t>De ser Si seleccione:
Compromete secretos comerciales, industriales, profesionales. En CONDICION LEGITIMA DE EXCEPCION.</t>
        </r>
      </text>
    </comment>
    <comment ref="AS110" authorId="1" shapeId="0" xr:uid="{00000000-0006-0000-0400-0000C3000000}">
      <text>
        <r>
          <rPr>
            <sz val="8"/>
            <color indexed="81"/>
            <rFont val="Tahoma"/>
            <family val="2"/>
          </rPr>
          <t>De ser Si seleccione:
Compromete secretos comerciales, industriales, profesionales. En CONDICION LEGITIMA DE EXCEPCION.</t>
        </r>
      </text>
    </comment>
    <comment ref="E111" authorId="2" shapeId="0" xr:uid="{00000000-0006-0000-0400-0000C4000000}">
      <text>
        <r>
          <rPr>
            <b/>
            <sz val="9"/>
            <color indexed="81"/>
            <rFont val="Tahoma"/>
            <family val="2"/>
          </rPr>
          <t>ASUS:</t>
        </r>
        <r>
          <rPr>
            <sz val="9"/>
            <color indexed="81"/>
            <rFont val="Tahoma"/>
            <family val="2"/>
          </rPr>
          <t xml:space="preserve">
Cristian Patarroyo-Coordinador Ambiental</t>
        </r>
      </text>
    </comment>
    <comment ref="AS111" authorId="1" shapeId="0" xr:uid="{00000000-0006-0000-0400-0000C5000000}">
      <text>
        <r>
          <rPr>
            <sz val="8"/>
            <color indexed="81"/>
            <rFont val="Tahoma"/>
            <family val="2"/>
          </rPr>
          <t>De ser Si seleccione:
Compromete secretos comerciales, industriales, profesionales. En CONDICION LEGITIMA DE EXCEPCION.</t>
        </r>
      </text>
    </comment>
    <comment ref="AS112" authorId="1" shapeId="0" xr:uid="{00000000-0006-0000-0400-0000C6000000}">
      <text>
        <r>
          <rPr>
            <sz val="8"/>
            <color indexed="81"/>
            <rFont val="Tahoma"/>
            <family val="2"/>
          </rPr>
          <t>De ser Si seleccione:
Compromete secretos comerciales, industriales, profesionales. En CONDICION LEGITIMA DE EXCEPCION.</t>
        </r>
      </text>
    </comment>
    <comment ref="AS113" authorId="1" shapeId="0" xr:uid="{00000000-0006-0000-0400-0000C7000000}">
      <text>
        <r>
          <rPr>
            <sz val="8"/>
            <color indexed="81"/>
            <rFont val="Tahoma"/>
            <family val="2"/>
          </rPr>
          <t>De ser Si seleccione:
Compromete secretos comerciales, industriales, profesionales. En CONDICION LEGITIMA DE EXCEPCION.</t>
        </r>
      </text>
    </comment>
    <comment ref="AS114" authorId="1" shapeId="0" xr:uid="{00000000-0006-0000-0400-0000C8000000}">
      <text>
        <r>
          <rPr>
            <sz val="8"/>
            <color indexed="81"/>
            <rFont val="Tahoma"/>
            <family val="2"/>
          </rPr>
          <t>De ser Si seleccione:
Compromete secretos comerciales, industriales, profesionales. En CONDICION LEGITIMA DE EXCEPCION.</t>
        </r>
      </text>
    </comment>
  </commentList>
</comments>
</file>

<file path=xl/sharedStrings.xml><?xml version="1.0" encoding="utf-8"?>
<sst xmlns="http://schemas.openxmlformats.org/spreadsheetml/2006/main" count="5364" uniqueCount="509">
  <si>
    <t>ID</t>
  </si>
  <si>
    <t>Categoría
de información</t>
  </si>
  <si>
    <t>Nombre o título de la información</t>
  </si>
  <si>
    <t>Descripción
de la información</t>
  </si>
  <si>
    <t>Idioma</t>
  </si>
  <si>
    <t>Formato</t>
  </si>
  <si>
    <t>Fecha de generación de la información</t>
  </si>
  <si>
    <t>Frecuencia de generación de información</t>
  </si>
  <si>
    <t>Frecuencia de actualización</t>
  </si>
  <si>
    <t>Excepción total o parcial</t>
  </si>
  <si>
    <t>Fecha de la calificación</t>
  </si>
  <si>
    <t>Plazo de la clasificación o reserva</t>
  </si>
  <si>
    <t>Dato personal de niños, niñas o adolescentes</t>
  </si>
  <si>
    <t>Español</t>
  </si>
  <si>
    <t>Físico</t>
  </si>
  <si>
    <t>Mensual</t>
  </si>
  <si>
    <t>Archivo de Gestión</t>
  </si>
  <si>
    <t>N/A</t>
  </si>
  <si>
    <t>Oficina de Control Interno</t>
  </si>
  <si>
    <t>Semestral</t>
  </si>
  <si>
    <t>Estados Financieros</t>
  </si>
  <si>
    <t>Excepción de Acceso a la Información</t>
  </si>
  <si>
    <t>Clasificación</t>
  </si>
  <si>
    <t>Fundamento Constitucional o Legal</t>
  </si>
  <si>
    <t>Objetivo Legitimo de excepción</t>
  </si>
  <si>
    <t>Pone en riesgo la intimidad de las personas</t>
  </si>
  <si>
    <t>El derecho de toda persona a la intimidad, bajo las limitaciones propias que impone la condición de empleado o servidor publico.</t>
  </si>
  <si>
    <t>Pone en riesgo la vida, salud o seguridad de las personas</t>
  </si>
  <si>
    <t>El derecho de toda persona a la vida, la salud o la seguridad</t>
  </si>
  <si>
    <t>Compromete secretos comerciales, industriales, profesionales</t>
  </si>
  <si>
    <t>Pone en riesgo procesos judiciales</t>
  </si>
  <si>
    <t>El debido proceso y la igualdad de las partes de los procesos judiciales</t>
  </si>
  <si>
    <t>Compromete la administración efectiva de la justicia</t>
  </si>
  <si>
    <t>La administración efectiva de la justicia</t>
  </si>
  <si>
    <t>Pone en riesgo los derechos de la infancia o la adolescencia</t>
  </si>
  <si>
    <t>Los derechos de la infancia y la adolescencia</t>
  </si>
  <si>
    <t>Afectaría o compromete la estabilidad macroeconómica o financiera del país</t>
  </si>
  <si>
    <t>La estabilidad macroeconómica y financiera del país</t>
  </si>
  <si>
    <t>La información tiene tanto contenido publico como reservado o clasificado</t>
  </si>
  <si>
    <t>Pública Reservada / Clasificada</t>
  </si>
  <si>
    <t>No existe excepción de acceso</t>
  </si>
  <si>
    <t>Información publica y de conocimiento general</t>
  </si>
  <si>
    <t>El activo de información no puede ser clasificado como información</t>
  </si>
  <si>
    <t>Sistema de Información</t>
  </si>
  <si>
    <t>No aplica</t>
  </si>
  <si>
    <t>FORMATO</t>
  </si>
  <si>
    <t>Equipos Auxiliares</t>
  </si>
  <si>
    <t>Instalaciones</t>
  </si>
  <si>
    <t>Personas</t>
  </si>
  <si>
    <t>Redes de comunicación</t>
  </si>
  <si>
    <t>Servicios</t>
  </si>
  <si>
    <t>Soportes de Información</t>
  </si>
  <si>
    <t>BAJO</t>
  </si>
  <si>
    <t>MEDIO</t>
  </si>
  <si>
    <t>Tipo de Activo</t>
  </si>
  <si>
    <t>Hardware</t>
  </si>
  <si>
    <t>Software</t>
  </si>
  <si>
    <t>Estratégico</t>
  </si>
  <si>
    <t>SI</t>
  </si>
  <si>
    <t>Pública Clasificada</t>
  </si>
  <si>
    <t>NO</t>
  </si>
  <si>
    <t>Pública Reservada</t>
  </si>
  <si>
    <t>Gestión del Talento Humano</t>
  </si>
  <si>
    <t>Gestión Jurídica</t>
  </si>
  <si>
    <t>REGISTRO DE ACTIVOS DE INFORMACIÓN</t>
  </si>
  <si>
    <t>ESQUEMA DE PUBLICACIÓN</t>
  </si>
  <si>
    <t>DATOS PERSONALES</t>
  </si>
  <si>
    <t>Dato Personal Público</t>
  </si>
  <si>
    <t>Dato Personal Semiprivado</t>
  </si>
  <si>
    <t>Dato Personal Privado</t>
  </si>
  <si>
    <t>Dato Personal Sensible</t>
  </si>
  <si>
    <t>Forma de Consulta o Acceso (Información publicada o disponible)</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</si>
  <si>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</si>
  <si>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</si>
  <si>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</si>
  <si>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</si>
  <si>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</si>
  <si>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</si>
  <si>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</si>
  <si>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</si>
  <si>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</si>
  <si>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</si>
  <si>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</si>
  <si>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</si>
  <si>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</si>
  <si>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</si>
  <si>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</si>
  <si>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</si>
  <si>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</si>
  <si>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</si>
  <si>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</si>
  <si>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</si>
  <si>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</si>
  <si>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</si>
  <si>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</si>
  <si>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</si>
  <si>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</si>
  <si>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</si>
  <si>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 xml:space="preserve">Contiene informacion secretos comerciales o industriales? </t>
  </si>
  <si>
    <t xml:space="preserve">FUNDAMENTO CONSTITUCIONAL O LEGAL </t>
  </si>
  <si>
    <t>OBJETIVO LEGITIMO DE LA EXCEPCIÓN</t>
  </si>
  <si>
    <t>CALIFICACIÓN DEL ACTIVO DE ACUERDO A LAS LEYES 1712/1581</t>
  </si>
  <si>
    <t>CONFIDENCIALIDAD</t>
  </si>
  <si>
    <t>INTEGRIDAD</t>
  </si>
  <si>
    <t>DISPONIBILIDAD</t>
  </si>
  <si>
    <t>VALOR TOTAL DEL ACTIVO</t>
  </si>
  <si>
    <t>VALOR DEL ACTIVO</t>
  </si>
  <si>
    <t xml:space="preserve"> </t>
  </si>
  <si>
    <t>Proceso</t>
  </si>
  <si>
    <t>PROCESOS</t>
  </si>
  <si>
    <t>No tiene datos personales</t>
  </si>
  <si>
    <t>TIPO</t>
  </si>
  <si>
    <t>Ley 1755 de 2015, artículo 24.</t>
  </si>
  <si>
    <t>Parcial</t>
  </si>
  <si>
    <t>Total</t>
  </si>
  <si>
    <t>Ley 1755 de 2015, artículo 24, numeral 3.</t>
  </si>
  <si>
    <t>Custodio de la información</t>
  </si>
  <si>
    <t xml:space="preserve">Medio de conservación y/o soporte </t>
  </si>
  <si>
    <t>Texto (.doc, .txt, .rtf, .pdf)</t>
  </si>
  <si>
    <t>Hoja de calculo (.xls, .xlt, .csv)</t>
  </si>
  <si>
    <t>Base de datos (.mdb, .sql)</t>
  </si>
  <si>
    <t>Audio (.wav, .mid, .mp3, .ogg)</t>
  </si>
  <si>
    <t>Video (.mpeg, .avi, .mov)</t>
  </si>
  <si>
    <t>Publicada</t>
  </si>
  <si>
    <t>Disponible</t>
  </si>
  <si>
    <t>Publicada/Disponible</t>
  </si>
  <si>
    <t>Archivo Central</t>
  </si>
  <si>
    <t>Carpeta local en computador</t>
  </si>
  <si>
    <t>Servidor de Archivos</t>
  </si>
  <si>
    <t>Fundamento Jurídico de la Excepción</t>
  </si>
  <si>
    <t>El contenido público puede ser conocido y se limitará el acceso a solicitud a contenido reservado o clasificado</t>
  </si>
  <si>
    <t>El contenido público podrá ser conocido y se limitará el acceso a solicitud a contenido reservado o clasificado</t>
  </si>
  <si>
    <t>Presentación (.ppt, .pps)</t>
  </si>
  <si>
    <t>Animación (.swf)</t>
  </si>
  <si>
    <t>Compresión (.zip, .rar)</t>
  </si>
  <si>
    <t>Archivo Histórico</t>
  </si>
  <si>
    <t>ACCESO</t>
  </si>
  <si>
    <t>CATEGORIA</t>
  </si>
  <si>
    <t>CID</t>
  </si>
  <si>
    <t>CONSULTAFISICO</t>
  </si>
  <si>
    <t>CONSULTADIGITAL</t>
  </si>
  <si>
    <t>IDIOMA</t>
  </si>
  <si>
    <t>Lugar de Consulta (Digital)</t>
  </si>
  <si>
    <t>Aplicación WEB</t>
  </si>
  <si>
    <t>GRUPOS</t>
  </si>
  <si>
    <t>Grupo responsable de la producción de la información</t>
  </si>
  <si>
    <t>Grupo responsable de la información</t>
  </si>
  <si>
    <t>FRECUENCIA</t>
  </si>
  <si>
    <t>EXCEPCION</t>
  </si>
  <si>
    <t>Ilimitada</t>
  </si>
  <si>
    <t>Primer Semestre 2021</t>
  </si>
  <si>
    <t>Segundo Semestre 2021</t>
  </si>
  <si>
    <t>Primer Semestre 2022</t>
  </si>
  <si>
    <t>Segundo Semestre 2022</t>
  </si>
  <si>
    <t>Primer Semestre 2023</t>
  </si>
  <si>
    <t>Segundo Semestre 2023</t>
  </si>
  <si>
    <t>Primer Semestre 2024</t>
  </si>
  <si>
    <t>Segundo Semestre 2024</t>
  </si>
  <si>
    <t>Primer Semestre 2025</t>
  </si>
  <si>
    <t>Segundo Semestre 2025</t>
  </si>
  <si>
    <t>Primer Semestre 2026</t>
  </si>
  <si>
    <t>Segundo Semestre 2026</t>
  </si>
  <si>
    <t>PLAZO</t>
  </si>
  <si>
    <t>TIPOACTIVO</t>
  </si>
  <si>
    <t>¿Qué pasa sí?</t>
  </si>
  <si>
    <t>¿Se generaría sanciones, multas, demandas, llamadas de atención o similares, para la ANM o al Estado Colombiano?</t>
  </si>
  <si>
    <t>¿Se producirá perdida o afectación a la imagen de la ANM?</t>
  </si>
  <si>
    <t>Hay perdida de confidencialidad</t>
  </si>
  <si>
    <t>El conocimiento o divulgación de la información sin autorización impacta negativamente la ANM a nivel de:</t>
  </si>
  <si>
    <t>A nivel internacional por parte de: Agentes de control, regulatorios internacionales (Tribunales Internacionales o Agencias Internacionales).</t>
  </si>
  <si>
    <t>A nivel internacional.</t>
  </si>
  <si>
    <t>Hay perdida de integridad</t>
  </si>
  <si>
    <t>La pérdida de exactitud y estado completo de la información y métodos de procesamientos impacta negativamente:</t>
  </si>
  <si>
    <t>Hay perdida de disponibilidad</t>
  </si>
  <si>
    <t>La ausencia de la información, del activo y/o de los sistemas de información, impacta negativamente:</t>
  </si>
  <si>
    <t>Calificación</t>
  </si>
  <si>
    <t xml:space="preserve">A nivel Nacional por parte de: </t>
  </si>
  <si>
    <t>Contraloría, Procuraduría, Fiscalía o similares.</t>
  </si>
  <si>
    <t>A nivel Nacional:</t>
  </si>
  <si>
    <t>Cuestionamiento de la razón de ser de la ANM.</t>
  </si>
  <si>
    <t>¿Se generaría sanciones, multas, demandas, llamadas de atención o similares, para el proceso?</t>
  </si>
  <si>
    <t>¿Se producirá perdida o afectación a la imagen del Proceso?</t>
  </si>
  <si>
    <t xml:space="preserve">A nivel interno de la ANM por parte de: </t>
  </si>
  <si>
    <t>Alta Dirección.</t>
  </si>
  <si>
    <t>Oficina de Control Interno.</t>
  </si>
  <si>
    <t>A nivel Proceso:</t>
  </si>
  <si>
    <t>Cuestionamiento del buen desarrollo del respectivo Proceso (Estratégico, Misionales, Apoyo y Mejora Continua), dentro de la ANM.</t>
  </si>
  <si>
    <t>¿Se generaría sanciones, multas, demandas, llamadas de atención o similares, para la Dependencia o Equipos de Trabajo?</t>
  </si>
  <si>
    <t>¿Se producirá perdida o afectación a la imagen del Proceso, Dependencia o Equipo de Trabajo?</t>
  </si>
  <si>
    <t>Jefe de la Dependencia o Equipos de Trabajo.</t>
  </si>
  <si>
    <t>No afecta la imagen de ningún Proceso.</t>
  </si>
  <si>
    <t>A nivel de la Dependencia:</t>
  </si>
  <si>
    <t>Cuestionamiento del buen desarrollo de la Dependencia o Equipos de Trabajo dentro de la ANM.</t>
  </si>
  <si>
    <t>BAJO
(1)</t>
  </si>
  <si>
    <t>MEDIO
(2)</t>
  </si>
  <si>
    <t>ALTO
(3)</t>
  </si>
  <si>
    <t>MUY ALTO
(4)</t>
  </si>
  <si>
    <t>Fecha de Vigencia:</t>
  </si>
  <si>
    <t>¿Cantidad de titulares? Número aproximado de datos personales único.</t>
  </si>
  <si>
    <t xml:space="preserve">Código:
</t>
  </si>
  <si>
    <t>Versión:</t>
  </si>
  <si>
    <t>Inglés</t>
  </si>
  <si>
    <t xml:space="preserve">Software/Aplicaciones </t>
  </si>
  <si>
    <t>Datos/Información</t>
  </si>
  <si>
    <t>Hardware/Infraestructura TIC</t>
  </si>
  <si>
    <t>Información exceptuada por daño de derechos a personas naturales o jurídicas. Artículo 18 Ley 1712 de 2014. / Ley 1581 de 2012.</t>
  </si>
  <si>
    <t>Información exceptuada por daño de derechos a personas naturales o jurídicas. Artículo 18 Ley 1712 de 2014</t>
  </si>
  <si>
    <t>Información exceptuada por daño a los intereses públicos. Artículo 19 Ley 1712 de 2014</t>
  </si>
  <si>
    <t>Los secretos comerciales, industriales y profesionales, así como los estipulados en el parágrafo del artículo 77 de la Ley 1474 de 2011</t>
  </si>
  <si>
    <t>Información pública con restricción de acceso a la totalidad del contenido</t>
  </si>
  <si>
    <t>Información pública y de conocimiento general</t>
  </si>
  <si>
    <t>Información Física</t>
  </si>
  <si>
    <t>Información Digital</t>
  </si>
  <si>
    <t xml:space="preserve">Electrónico </t>
  </si>
  <si>
    <t xml:space="preserve">Físico / Electrónico </t>
  </si>
  <si>
    <t xml:space="preserve">Análogo </t>
  </si>
  <si>
    <t>Correo electrónico</t>
  </si>
  <si>
    <t>Mensajería instantánea</t>
  </si>
  <si>
    <t>N/A: seleccionar cuando los activos de información son software, hardware o servicios.</t>
  </si>
  <si>
    <t>Documento gráfico (.jpg, .gif, .png, .tif, .ttf)</t>
  </si>
  <si>
    <t>Web (.html, .htmls)</t>
  </si>
  <si>
    <t>Diariamente</t>
  </si>
  <si>
    <t>Semanalmente</t>
  </si>
  <si>
    <t>Quincenalmente</t>
  </si>
  <si>
    <t>Mensualmente</t>
  </si>
  <si>
    <t>Bimestralmente</t>
  </si>
  <si>
    <t>Trimestralmente</t>
  </si>
  <si>
    <t>Semestralmente</t>
  </si>
  <si>
    <t>Anualmente</t>
  </si>
  <si>
    <t>Bianualmente</t>
  </si>
  <si>
    <t>Según requerimiento</t>
  </si>
  <si>
    <t>Misionales</t>
  </si>
  <si>
    <t>Apoyo</t>
  </si>
  <si>
    <t>Repositorio Google-Drive Corporativo</t>
  </si>
  <si>
    <t>Repositorio Google Compartido</t>
  </si>
  <si>
    <t>Información Pública</t>
  </si>
  <si>
    <t>No Clasificada</t>
  </si>
  <si>
    <t>No existe excepción de acceso aun</t>
  </si>
  <si>
    <t>BAJA</t>
  </si>
  <si>
    <t>MEDIA</t>
  </si>
  <si>
    <t>ALTA</t>
  </si>
  <si>
    <t>No Aplica</t>
  </si>
  <si>
    <t>Gestión Estratégica</t>
  </si>
  <si>
    <t>Gestion Tecnologias de la Informacion y las Comunicaciones</t>
  </si>
  <si>
    <t>Gestion de Recursos</t>
  </si>
  <si>
    <t>Servicio a la Ciudadania</t>
  </si>
  <si>
    <t>Manejo</t>
  </si>
  <si>
    <t xml:space="preserve">Reduccion </t>
  </si>
  <si>
    <t>Conocimiento</t>
  </si>
  <si>
    <t>Ley 1448 de 2011, articulo 31</t>
  </si>
  <si>
    <t>Ley 1564 de 2012, articulo 123</t>
  </si>
  <si>
    <t>Ley 734 de 2002, articulo 95</t>
  </si>
  <si>
    <t>Archivo de Gestion en tercer piso UAECOB</t>
  </si>
  <si>
    <t>Expedientes fisicos completa la seria desde 2019 hasta 2021. En el segundo piso edificio comando. Archivo contractual de toda la entidad.</t>
  </si>
  <si>
    <t>Peticiones y requerimientos de entes de control.</t>
  </si>
  <si>
    <t>Conflictos de Interes</t>
  </si>
  <si>
    <t>Expedientes fisicos</t>
  </si>
  <si>
    <t>Fisico</t>
  </si>
  <si>
    <t>Contratos en plataforma SECOP</t>
  </si>
  <si>
    <t>Archivo de numeracion de resoluciones.</t>
  </si>
  <si>
    <t xml:space="preserve">Se tiene Base de datos en excel de Resoluciones. En excel
Todo en One Drive.
</t>
  </si>
  <si>
    <t xml:space="preserve">Base de datos de contratos. Todos los procesos, contrato, contratista, valor mensual, -- Se tienen datos personales de contratistas de prestacion de servicios. </t>
  </si>
  <si>
    <t>Base de datos en excel de contratos.</t>
  </si>
  <si>
    <t>One Drive</t>
  </si>
  <si>
    <t>Peticiones y requerimientos.</t>
  </si>
  <si>
    <t>Documentos de conflictos de interes.</t>
  </si>
  <si>
    <t>Actuaciones procesales</t>
  </si>
  <si>
    <t>Actuaciones procesales - procesos  judiciales. Contencioso administrativos, tutelas de ciudadanos, penales.</t>
  </si>
  <si>
    <t>Solicitudes de Conciliacion.</t>
  </si>
  <si>
    <t>Solicitudes de conciliacion (previo al proceso). Reclamaciones administrativas que van para comité de conciliacion (inteno en la UAECOB).
En digital en la pagina de la Alcaldia.</t>
  </si>
  <si>
    <t>Actas de comité de conciliacion.</t>
  </si>
  <si>
    <t>Actas de comité de conciliacion (tienen reserva)
En digital en la pagina de la Alcaldia</t>
  </si>
  <si>
    <t>Registros de atención a la ciudadanía</t>
  </si>
  <si>
    <t xml:space="preserve">Es el registro de la información de los ciuadadnos atendidos de manera presencial y telefonia </t>
  </si>
  <si>
    <t>Registros de PQRSD</t>
  </si>
  <si>
    <t>Es la trasabilidad del tramite  Peticiones, Quejas, Reclamos y Sugerencias</t>
  </si>
  <si>
    <t>Alertas y seguimientos</t>
  </si>
  <si>
    <t>Repositorio One-Drive Corporativo</t>
  </si>
  <si>
    <t>Registros de procesos de formación</t>
  </si>
  <si>
    <t>Son las evidencias de los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</si>
  <si>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</si>
  <si>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</si>
  <si>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</si>
  <si>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Informes de acceso a la Información</t>
  </si>
  <si>
    <t>De acuerdo a la ley de transparencia, es un reporte que contiene el numero de solicitudes de acceso a la información pública, atendidas, tiempos de respuesta y traslados de la misma.</t>
  </si>
  <si>
    <t>Informe de satisfacción ciudadana UAECOB</t>
  </si>
  <si>
    <t>Resultados de la medición de satisfacción de la ciudadania de la UAECOB</t>
  </si>
  <si>
    <t>Informes de gestión.</t>
  </si>
  <si>
    <t>Informe de Gestión de requerimientos de la Ciudadanía</t>
  </si>
  <si>
    <t xml:space="preserve">Certificado de confiabilidad </t>
  </si>
  <si>
    <t xml:space="preserve">Estándares e indicadores de trámites </t>
  </si>
  <si>
    <t>Indicadores de Gestión a la UAECOB</t>
  </si>
  <si>
    <t>Informes del Defensor de la Ciudadanía</t>
  </si>
  <si>
    <t>Sistema de Información Misional de la UAECOB</t>
  </si>
  <si>
    <t>Informe de respuestas extemporaneas</t>
  </si>
  <si>
    <t>Informe de seguimiento a la calidad de la respuesta</t>
  </si>
  <si>
    <t>Plan adquisiciones</t>
  </si>
  <si>
    <t>https://www.bomberosbogota.gov.co/transparencia/contratacion/plan-anual-adquisiciones/plan-anual-adquisiciones-2021</t>
  </si>
  <si>
    <t>Necesidades de capacitación para el PIC - plan institucional de capacitacion.</t>
  </si>
  <si>
    <t>https://www.bomberosbogota.gov.co/transparencia/planeacion/planes-estrategicos-sectoriales-institucionales/plan-institucional-capacitacion</t>
  </si>
  <si>
    <t>Planes tácticos: incendios búsqueda y rescate, MATPEL</t>
  </si>
  <si>
    <t>No Publicada</t>
  </si>
  <si>
    <t>Requerimientos de satisfacción de necesidades</t>
  </si>
  <si>
    <t>ControlDOC</t>
  </si>
  <si>
    <t>Plan de acción Subdirección Operativa</t>
  </si>
  <si>
    <t>https://www.bomberosbogota.gov.co/transparencia/planeacion/planes/plan-acci%C3%B3n-institucional</t>
  </si>
  <si>
    <t>Planes tácticos de las especialidades</t>
  </si>
  <si>
    <t xml:space="preserve">Informe de atención de incidentes </t>
  </si>
  <si>
    <t>Evaluación de la operación</t>
  </si>
  <si>
    <t>Planes de mejoramiento</t>
  </si>
  <si>
    <t>Base de datos de registro de incidentes y emergencias.</t>
  </si>
  <si>
    <t>La base de datos esta asociada al correo de la central de radios. (Solo lo manejan personas de la oficina principal 10 personas)</t>
  </si>
  <si>
    <t>Formato unico de recoleccion de datos. FURD</t>
  </si>
  <si>
    <t>Permanecen en cada estacion. TRD 1 o 2 años. Luego a archivo central (UAECOB) y luego a archivo Distrital.</t>
  </si>
  <si>
    <t>Estacion, archivo central o archivo distrital dependiendo de TRD.</t>
  </si>
  <si>
    <t>Minuta de guardia/entradas y salidas.</t>
  </si>
  <si>
    <t>Formatos sistema de comando de incidentes.</t>
  </si>
  <si>
    <t>Dependiendo de la complejidad del incidente se aplican formatos. Formatos 201/207/211.
Hace parte de una metodologia de administracion de emergencias USAID BHA (Oficina de ayuda humanitaria).</t>
  </si>
  <si>
    <t>Formato de disponibilidad diaria</t>
  </si>
  <si>
    <t>Formato que contempla personal, maquinas y equipos.</t>
  </si>
  <si>
    <t>One drive asociado al correo central de radios.</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</si>
  <si>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</si>
  <si>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</si>
  <si>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esta expuesta la comunidad, desde su núcleo familiar hasta el entorno educativo. 
Desarrollo de programas presenciales a la comunidad: Bomberitos en la estación, en el entorno educativo, de Corazón, en el Territorio.</t>
  </si>
  <si>
    <t xml:space="preserve">Desarrollo de varios cursos que pasaron de ser presenciales hacer virtuales, Capacitación Comunitaria, Vivienda Segura y en estos momentos se encuentran en desarrollo curso de Capacitacion de Bigrada de Contraincendios clase I,  curso Pirotecnía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</si>
  <si>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</si>
  <si>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electronicamente, se crea un archivo compartido en el one drive en el correo de capacitación comunitaria, dentro de él carpetas por mes y en ellas se desglozan tres temas solicitudes recibidas, respuestas a las solicitudes y respuestas enviadas por correo.</t>
  </si>
  <si>
    <t>Concepto de revisión de proyectos y concepto técnico de la revisión de condiciones de seguridad humana en establecimientos públicos y comerciales.</t>
  </si>
  <si>
    <t>Semanal</t>
  </si>
  <si>
    <t>Programación de realización de conceptos de seguridad humana en aglomeraciones y pirotecnia</t>
  </si>
  <si>
    <t>Emision de  conceptos tecnicos favorables y no favorables, para las aglomeraciones de pubico solicitadas a traves de la plataforma distrital SUGA y radicados en fisico para pirotecnia</t>
  </si>
  <si>
    <t>Desarrollo de los compromisos, informes, capacitaciones, verificaciones técnicas, conceptos, documentos técnicos</t>
  </si>
  <si>
    <t>Políticas y Programación de realización de revisiones técnicas</t>
  </si>
  <si>
    <t>Plan estratégico institucional</t>
  </si>
  <si>
    <t>Es el instrumento fundamental en la Gestión Institucional y constituye el documento donde se concreta el direccionamiento estratégico y se define la información estratégica que la institución utilizará en los procesos de planificación de mediano plazo (4 años) para orientar y facilitar el ejercicio de toma de decisiones frente a la gestión y a la inversión pública.</t>
  </si>
  <si>
    <t>Cada 4 años</t>
  </si>
  <si>
    <t>https://www.bomberosbogota.gov.co/search/node/plan%20estrategico</t>
  </si>
  <si>
    <t>Plan de Acción Institucional</t>
  </si>
  <si>
    <t>https://www.bomberosbogota.gov.co/search/node/plan%20de%20accion%20institucional</t>
  </si>
  <si>
    <t>Proyectos de inversión pública formulados</t>
  </si>
  <si>
    <t>Son documentos que contemplan actividades limitadas en el tiempo, que utilizan total o parcialmente recursos públicos, con el fin de crear, ampliar, mejorar o recuperar la capacidad de producción o provisión de bienes o servicios por parte del Estado. Estos deben cumplir unos requerimientos metodológicos fijados por el DNP y deben cumplir un ciclo de proyecto (formulación, evaluación previa, registro, programación, ejecución, seguimiento y evaluación posterior). Su formulación se encuentra enmarcada en los componentes del Plan Distrital de Desarrollo, y contribuyen con el cumplimiento de las metas de dicho plan.</t>
  </si>
  <si>
    <t>https://www.bomberosbogota.gov.co/search/node/proyectos%20de%20inversion</t>
  </si>
  <si>
    <t>Tramites para asignación de recursos</t>
  </si>
  <si>
    <t>Balance Score card</t>
  </si>
  <si>
    <t>También conocido como cuadro de mando unificado, es una metodología de gestión estratégica utilizada para definir y hacer seguimiento a la estrategia de una organización. Esta metodología, creada por Robert Kaplan y David Norton, permite estructurar los objetivos estratégicos de forma dinámica e integral para ponerlos a prueba según una serie de indicadores que evalúan el desempeño de todas las iniciativas y los proyectos necesarios para lograr su cumplimiento satisfactorio. El BSC se basa en un correcto equilibrio y alineación entre los elementos de la estrategia global y los elementos operativos de la misma.</t>
  </si>
  <si>
    <t>Estrategia de cooperación</t>
  </si>
  <si>
    <t>FOGEDI</t>
  </si>
  <si>
    <t>https://bomberosbog.sharepoint.com/sites/EquipodeMejoraContinua/Documentos%20compartidos/Forms/AllItems.aspx?RootFolder=%2Fsites%2FEquipodeMejoraContinua%2FDocumentos%20compartidos%2FFOGEDI&amp;FolderCTID=0x0120002D5D0E4058D2E74785ABE405D155B322</t>
  </si>
  <si>
    <t>Metodologías y estrategias para la implementación MIPG.</t>
  </si>
  <si>
    <t>https://bomberosbog.sharepoint.com/sites/EquipodeMejoraContinua/Documentos%20compartidos/Forms/AllItems.aspx?RootFolder=%2Fsites%2FEquipodeMejoraContinua%2FDocumentos%20compartidos%2FMIPG&amp;FolderCTID=0x0120002D5D0E4058D2E74785ABE405D155B322</t>
  </si>
  <si>
    <t>Lecciones aprendidas y buenas prácticas</t>
  </si>
  <si>
    <t>Una lección aprendida se entiende como el conocimiento adquirido sobre una o varias experiencias a través de la reflexión y el análisis crítico de los factores que pudieron haber afectado positiva o negativamente el resultado esperado.  (Se utiliza el formato que se ecuentra en el SIG de documentación para el registro de las mismas)</t>
  </si>
  <si>
    <t>Mapas de riesgos por proceso</t>
  </si>
  <si>
    <t>https://bomberosbog.sharepoint.com/sites/EquipodeMejoraContinua/SitePages/Modulos-de-Capacitaci%C3%B2n.aspx?source=https%3a//bomberosbog.sharepoint.com/sites/EquipodeMejoraContinua/SitePages/Forms/ByAuthor.aspx</t>
  </si>
  <si>
    <t>Mapas de riesgos de cumplimiento</t>
  </si>
  <si>
    <t>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t>
  </si>
  <si>
    <t>Mapas de riesgos corporativos / corrupcion</t>
  </si>
  <si>
    <t>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t>
  </si>
  <si>
    <t>Alertas tempranas</t>
  </si>
  <si>
    <t>Comunicación interna o correo electronico avisando sobre un hallazgo para cumplimiento de alguna resolucion y que el Director tome alguna decision respecto a la alerta.</t>
  </si>
  <si>
    <t>Políticas Institucionales</t>
  </si>
  <si>
    <t>Las políticas de gestión y desempeño institucional son las políticas de Desarrollo Administrativo de que trata la Ley 489 de 1998, formuladas por el Departamento Administrativo de la Función Pública y los demás líderes. Estas políticas están determinadas en el Decreto Nacional 1499 de 2017. Las Políticas de Gestión y Desempeño Institucional se regirán por las normas que las regulan o reglamentan y se implementarán a través de planes, programas, proyectos, metodologías y estrategias, y son las que permiten que funcione el MIPG.</t>
  </si>
  <si>
    <t>Aplicación WEB - Sharepoint</t>
  </si>
  <si>
    <t>Plan Anticorrupción y de Atención al ciudadano</t>
  </si>
  <si>
    <t>Aplicación WEB - One Drive</t>
  </si>
  <si>
    <t>Estrategia de Rendición de cuentas</t>
  </si>
  <si>
    <t>https://www.bomberosbogota.gov.co/content/rendicion-cuentas-audiencia-publica-31-agosto-2021</t>
  </si>
  <si>
    <t>Autodiagnósticos y seguimientos ITA e ITB</t>
  </si>
  <si>
    <t>Son documentos para preparacion ITA que hace la Procuraduria.</t>
  </si>
  <si>
    <t>Buenas practicas.</t>
  </si>
  <si>
    <t xml:space="preserve">Plan institucional de participación ciudana </t>
  </si>
  <si>
    <t>https://www.bomberosbogota.gov.co/transparencia/planeacion/participaci%C3%B3n-ciudadana/plan-institucional-participaci%C3%B3n-ciudadana-2021</t>
  </si>
  <si>
    <t>Plan antitramites</t>
  </si>
  <si>
    <t>https://www.bomberosbogota.gov.co/transparencia/planeacion/planes/plan-antitr%C3%A1mites-2021</t>
  </si>
  <si>
    <t>Consecución de recursos técnicos</t>
  </si>
  <si>
    <t>Procedimiento de coperación internacional</t>
  </si>
  <si>
    <t>https://www.bomberosbogota.gov.co/search/node/cooperacion%20internacional</t>
  </si>
  <si>
    <t>Informes de la Sala de análisis Situacional</t>
  </si>
  <si>
    <t>Documento de caracterización y análisis de escenarios de riesgo en la ciudad de Bogotá</t>
  </si>
  <si>
    <t>Acta y plan de mejoramiento</t>
  </si>
  <si>
    <t>Documentos Técnicos y conceptos</t>
  </si>
  <si>
    <t>Política de Investigación relacionada con la gestión del riesgo Planes y programas de investigación del riesgo</t>
  </si>
  <si>
    <t>Planes de contingencia, Protocolos, Procedimientos relacionados con la gestión del riesgo</t>
  </si>
  <si>
    <t>Documento técnico de caso de estudio</t>
  </si>
  <si>
    <t>SIAP</t>
  </si>
  <si>
    <t xml:space="preserve">SIDEAP </t>
  </si>
  <si>
    <t>exceles demograficos</t>
  </si>
  <si>
    <t>Historias  Laborales</t>
  </si>
  <si>
    <t>Historias laborales se guardan en segundo piso.</t>
  </si>
  <si>
    <t>Documentos Fisicos</t>
  </si>
  <si>
    <t xml:space="preserve">Plan </t>
  </si>
  <si>
    <t>WORD</t>
  </si>
  <si>
    <t>https://www.bomberosbogota.gov.co/search/node/plan%20de%20prevision</t>
  </si>
  <si>
    <t>Plan</t>
  </si>
  <si>
    <t>https://www.bomberosbogota.gov.co/search/node/plan%20anual%20de%20vacantes</t>
  </si>
  <si>
    <t>https://www.bomberosbogota.gov.co/search/node/plan%20estrategico%20de%20th</t>
  </si>
  <si>
    <t>https://www.bomberosbogota.gov.co/search/node/plan%20institucional%20de%20capacitacion</t>
  </si>
  <si>
    <t>https://www.bomberosbogota.gov.co/search/node/plan%20de%20bienestar%20e%20incentivos</t>
  </si>
  <si>
    <t>https://www.bomberosbogota.gov.co/transparencia/planeacion/c-planes-estrat%C3%A9gicos-sectoriales-e-institucionales/plan-anual-seguridad-y</t>
  </si>
  <si>
    <t>https://www.bomberosbogota.gov.co/search/node/PLAN%20DE%20INTEGRIDAD</t>
  </si>
  <si>
    <t xml:space="preserve"> Escala Salarial</t>
  </si>
  <si>
    <t>https://www.bomberosbogota.gov.co/search/node/ESCALA%20SALARIAL</t>
  </si>
  <si>
    <t>Sistema de Informacion.</t>
  </si>
  <si>
    <t>130-02</t>
  </si>
  <si>
    <t>130-02.05</t>
  </si>
  <si>
    <t>01/01/2021-31/12/2021</t>
  </si>
  <si>
    <t>Evaluación y Control</t>
  </si>
  <si>
    <t>130-02.16</t>
  </si>
  <si>
    <t>130-11</t>
  </si>
  <si>
    <t>130-11.02</t>
  </si>
  <si>
    <t>130-53</t>
  </si>
  <si>
    <t>130-53.24</t>
  </si>
  <si>
    <t xml:space="preserve">Informes de la Rendición de Cuenta - Informes a Entes de Control y Vigilancia electrónico por SIVICOF </t>
  </si>
  <si>
    <t>Ejecucion del Presupuesto.</t>
  </si>
  <si>
    <t>Informes de Ejecución de ejecución del presupuesto posterior al registro de los hechos económicos.</t>
  </si>
  <si>
    <t>Reportes Contables</t>
  </si>
  <si>
    <t>Informacion Exogena</t>
  </si>
  <si>
    <t>Entrega Inventario</t>
  </si>
  <si>
    <t>Entrega del inventario al supervisor del contrato de adquisición. Se maneja a traves del PCT.</t>
  </si>
  <si>
    <t>Manejo y Control de Inventarios</t>
  </si>
  <si>
    <t>Programa de Seguros</t>
  </si>
  <si>
    <t>Plan Institucional de Gestion Ambiental</t>
  </si>
  <si>
    <t>https://www.bomberosbogota.gov.co/search/node/piga</t>
  </si>
  <si>
    <t>Identificacion Impactos Ambientales</t>
  </si>
  <si>
    <t>Identificación de Aspectos e Impactos ambientales. Entrada para hacer el PIGA. Se reporta mediante herramienta de Secretaria Medio Ambiente. Se hace anual y si no se hace genera requerimiento de Secretaria Distrital de Ambiente.</t>
  </si>
  <si>
    <t>Informe Huella de Carbono</t>
  </si>
  <si>
    <t>Informe de huella de carbono. Se entrega en enero de cada año. En herramienta storm user de secretarai de ambiente.</t>
  </si>
  <si>
    <t>Reporte de Llantas</t>
  </si>
  <si>
    <t>Reporte de llantas. Seguimiento a las llantas generadas como residuos. Certificaciones de eliminaciones de las llantas y de reencauche si aplica.</t>
  </si>
  <si>
    <t>Reportes Residuos Peligrosos.</t>
  </si>
  <si>
    <t xml:space="preserve">Reporte de residuos peligrosos.
En la misma herramienta storm user.  Mediante la gestion integral de los recursos que es seguimiento semestral. </t>
  </si>
  <si>
    <t>Reportes Consumo de Agua y Energia</t>
  </si>
  <si>
    <t>Reportes de consumos de agua y energia. Seguimiento trimestral a los consumos del cual se genera el reporte de austeridad que valida control interno.
Se aporta con la identificacion de sustitacion de sistemas ahorradores y luminicos de alta eficiencia que se hacen con infraestructura.</t>
  </si>
  <si>
    <t>Planes de Callibracion.</t>
  </si>
  <si>
    <t>Planes de calibración (corresponde logistica)</t>
  </si>
  <si>
    <t>Lineamientos Mantenimiento Parque Automotor</t>
  </si>
  <si>
    <t>Lineamientos para el mantenimiento de parque automotor, suministros y Heas (corresponde a Logistica)</t>
  </si>
  <si>
    <t xml:space="preserve">          OBSERVACIONES</t>
  </si>
  <si>
    <r>
      <t>S</t>
    </r>
    <r>
      <rPr>
        <sz val="12"/>
        <rFont val="Arial"/>
        <family val="2"/>
      </rPr>
      <t>Semestral</t>
    </r>
  </si>
  <si>
    <t>Es un sistema de seguimiento para garantizar la respuesta oportuna a las Peticiones, Quejas, Reclamos y Sugerencias.</t>
  </si>
  <si>
    <t>Es la evidencia que consolida la gestión  de servicio a la ciudadanía, frente a las metas de la gestión frente al servicio ciudadano.</t>
  </si>
  <si>
    <t>Trámite y gestión de los requerimientos (peticiones, quejas, reclamos, solicitudes) de la ciudadanía.</t>
  </si>
  <si>
    <t>Certificado de confiabilidad de la información publicada por las entidades de la guía de trámites y servicios y mapa callejero.</t>
  </si>
  <si>
    <t xml:space="preserve">Informe estadístico Estándares e indicadores de los trámites recibidos y atendidos. </t>
  </si>
  <si>
    <t>Reporte indicadores de Gestión.</t>
  </si>
  <si>
    <t>Registro de las acciones y gestion realizada por la defensoria del ciudadano.</t>
  </si>
  <si>
    <t>Se generan las radicaciones, de acuerdo a la solicitudes ciudadanas realizadas, para la expedición de conceptos tecnicos.</t>
  </si>
  <si>
    <t>Es un reporte dirijido a la oficina de asuntos disciplinarios sobre las respuestas dadas a la ciudadania fuera de los tiempos legales.</t>
  </si>
  <si>
    <t>Es el reporte de los resultados obtenidos frente a la verficacion aleatoria a la calidad de las respuestas brindadas a la ciudadania.</t>
  </si>
  <si>
    <t>Corresponde a la relación de necesidades (órdenes de prestación de servicios, insumos y demás elementos que se requiere adquirir) para la atención de emergencias desde la subdirección operativa.</t>
  </si>
  <si>
    <t>Es la relación de capacitaciones y formación que los uniformados requieren para complementar sus conocimientos para la atención de emergencias.</t>
  </si>
  <si>
    <t xml:space="preserve">Son las estrategias que implementará la subdirección Operativa, en relación con la atención de emergencias. </t>
  </si>
  <si>
    <t>Corresponden a las comunicaciones que como área misional se hace a las demás áreas de la Entidad para que se apoyen la atención de emergencias en sus modalidaddes.</t>
  </si>
  <si>
    <t>Es el plan que contiene las metas de la Subdirección operativa y las actividades generales que lo componen.</t>
  </si>
  <si>
    <t xml:space="preserve">Es el informe que da cuenta de la atención de incidentes en las modalidades de incendios, búsqueda y rescate,  y materiales peligrosos. </t>
  </si>
  <si>
    <t>Corresponde a la verificación de las condiciones en la prestación del servicio, la satisfacción de los grupos de interés y la respuesta oportuna frente a las emergencias asignadas a la UAECOB.</t>
  </si>
  <si>
    <t xml:space="preserve">SISTEMA ELECTRONICO DE CONTRATACION PUBLICA - SECOP
SECOP II con perfil de entidad compradora
Los pliegos son electronicos.
El BID regula todo lo de datos abiertos.
</t>
  </si>
  <si>
    <t>Son las acciones que permiten generar transformaciones positivas en la gestión institucional desde el quehacer misional.</t>
  </si>
  <si>
    <t>La base de datos se alimenta de tres fuentes:
Un reporte de via radio durante atencion y post atencion.
Minuta de guardia
FURD.</t>
  </si>
  <si>
    <t>Constancias y certificaciones de participación de capacitaciones a la ciudadania en general, en temas de prevención de incidentes y su certificación, actas e informes finales de las capacitaciones realizadas, cursos y material didáctico virtual.</t>
  </si>
  <si>
    <t>Desarrollo de los compromisos, informes, capacitaciones, verificaciones técnicas, conceptos, documentos técnicos.</t>
  </si>
  <si>
    <t>Políticas y Programación de realización de revisiones técnicas.</t>
  </si>
  <si>
    <t>Es un intrumento de carácter tactico que contiene las tareas y actividades a desarrollar de la vigencia para el logro de los objetivos institucionales y aporta a los objetivos estrategicos.</t>
  </si>
  <si>
    <t>Es el proceso interno que se surte entre la dirección la oficina de planeación y las dependencias para la asignación y distribución de los recursos de inversion para una vigencia según necesidades a cubrir  y justificación de los recursos.</t>
  </si>
  <si>
    <t xml:space="preserve">Estrategia de cooperacion define los lineamientos para generar alianzas estrategicas nacionales distritales e internacionales, por otro lado, tiene encuenta la postulacion de proyectos, cooperacion tecnica y financiera. </t>
  </si>
  <si>
    <t xml:space="preserve">La matriz FOGEDI o matriz para el Fortalecimiento de la Gestión y desarrollo Institucional, es una herramienta institucional de planificación y seguimiento a la implementación de las 18 políticas y 7 dimensiones del Modelo Integrado de Planeación y Gestión MIPG, con la cual se busca programar el cumplimiento de los lineamientos dados por el Departamento Administrativo de la Función Pública - DAFP y generar las evidencias que soporten el reporte anual del FURAG (Formulario Único de Reporte de Avances de la Gestión). </t>
  </si>
  <si>
    <t>Son los lineamientos del DAFP (departamento administrativo de la funcion publica), y de las instancias distritales pertinentes que se deben adoptar, para implementar y aplicar las dimensiones, politicas y planes del modelo integrado de planeacion y gestion MIPG, conducentes a la mejora institucional.</t>
  </si>
  <si>
    <t>Mapas de riesgos por proceso.</t>
  </si>
  <si>
    <t xml:space="preserve">Es un instrumento de tipopreventivo para el control de la corrupción  que incluye 6 componentes: Gestión de riesgo de corrupcion, racionalizacion de tramites, rendicion de cuentas, mecanismos para la mejorar la atencion al ciuadadno. Mecanismo pata la transparencia y acceso a la informacion e integridad. </t>
  </si>
  <si>
    <t>Es la hoja de ruta de la entidad para adelantar el ejercicio permanente de rendición de cuentas para la vigencia.</t>
  </si>
  <si>
    <t>Un conjunto de acciones cuyo efecto se considera tan positivo que merece ser adoptado por otros actores, y del que se espera rinda los mismos resultados en contextos similares. Es necesario que sea innovadora, efectiva, sostenible y replicable. (Se utiliza el formato de documentación para el registro de las mismas).</t>
  </si>
  <si>
    <t>Es el plan de trabajo institucional que contien las actividades para fortalecer la interacción con los grupos de valor y de interes, facilitar la participación ciudadana y el control social de la gestión de la entidad.</t>
  </si>
  <si>
    <t>Es la estrategia de racionalización de tramites para la vigencia inscrita en el sistema unico de información de tramites SUIT.</t>
  </si>
  <si>
    <t>Es la transferencia de tecnologias, conocimientos habilidades y experiencias en la que se busca el apoyo del desarrollo.</t>
  </si>
  <si>
    <t>Es un procedimiento que establece lineamientos, guia para realizar esta cooperación distrital, nacionale internacional.</t>
  </si>
  <si>
    <t>Corresponde al análisis que se realiza a la reacción y atención de las emergencias de manera particular, desde la aplicación de objeto misional asociado al cuerpo uniformado.</t>
  </si>
  <si>
    <t>Es la construcción en prospectiva de escenarios de riesgo que le permite a la UAECOB prepararse para la atención eficiente de las emergencias.</t>
  </si>
  <si>
    <t>A partir de los análisis situacionales, se generan las actas de evidencia y se plantean acciones que permitan generar cambios positivos en la gestión institucional.</t>
  </si>
  <si>
    <t>Son producto del análisis de la información relacionada con eventos de riesgo, que serán insumo para la preparación insrtitucional frente a la respuesta de emergencias.</t>
  </si>
  <si>
    <t>Son documentos que contienen la línea de acción relacionada con el análisis de riesgos, la gestión institucional de conocimiento de escenarios de emergencia y las posibles tendencias de dichos escenarios.</t>
  </si>
  <si>
    <t>Son documentos que le permiten a la gestión misional de la UAECOB, estandarizar su actuar a partir de análisis previos, encaminados a generar el mayor impacto en la atención de emergencias.</t>
  </si>
  <si>
    <t>Este documento, contiene una revisión objetiva del actuar y los logros obtenidos, basada en los procedimientos y las condiciones de gestión del riesgo, previamente determinadas y que son aplicadas en cada emergencia de manera particular.</t>
  </si>
  <si>
    <t>SIAP.- NOMINA.- Desarrollo In house.- Ana Mercedes Orjuela (Custodia).</t>
  </si>
  <si>
    <t>SIDEAP . TEMAS DEMOGRAFICOS.</t>
  </si>
  <si>
    <t>exceles que se descargan de SIAP.</t>
  </si>
  <si>
    <t>EEFF. Estados Financieros
PCT.</t>
  </si>
  <si>
    <t>Plan de prevision de RRHH.</t>
  </si>
  <si>
    <t>Plan anual de vacantes.</t>
  </si>
  <si>
    <t>Plan Estrategico de TH.</t>
  </si>
  <si>
    <t>Plan Institucional de capacitacion.</t>
  </si>
  <si>
    <t>Plan de Bienestar e Incentivos.</t>
  </si>
  <si>
    <t>Plan anual de SG-SST.</t>
  </si>
  <si>
    <t>Plan de Integridad.</t>
  </si>
  <si>
    <t>Escala Salarial.</t>
  </si>
  <si>
    <t>CONTROLDOC.</t>
  </si>
  <si>
    <r>
      <t>Actas de Comité de Coordinación del sistema</t>
    </r>
    <r>
      <rPr>
        <sz val="12"/>
        <color rgb="FF00B0F0"/>
        <rFont val="Arial"/>
        <family val="2"/>
      </rPr>
      <t xml:space="preserve"> </t>
    </r>
    <r>
      <rPr>
        <sz val="12"/>
        <rFont val="Arial"/>
        <family val="2"/>
      </rPr>
      <t>de Control Interno.</t>
    </r>
  </si>
  <si>
    <r>
      <t>Actas de la Oficina</t>
    </r>
    <r>
      <rPr>
        <sz val="12"/>
        <color theme="3" tint="0.39997558519241921"/>
        <rFont val="Arial"/>
        <family val="2"/>
      </rPr>
      <t xml:space="preserve"> </t>
    </r>
    <r>
      <rPr>
        <sz val="12"/>
        <rFont val="Arial"/>
        <family val="2"/>
      </rPr>
      <t>de Control Interno.</t>
    </r>
  </si>
  <si>
    <t>Auditorias Internas.</t>
  </si>
  <si>
    <t>Reportes contables.</t>
  </si>
  <si>
    <t>Información exógena.</t>
  </si>
  <si>
    <t>Manejo y control de inventarios actualizados en el sistema de la entidad. Formatos en excel (radicado). Aplicativo PCT (es un aplicativo interno Presupuesta/Contabilidad / Tesoreria).</t>
  </si>
  <si>
    <t>Programa de seguros de la Entidad. Se realiza en power point y exceles.</t>
  </si>
  <si>
    <t>PIGA (Plan Institucional de Gestion Ambiental). Publicado en la pagina web. Programa uso eficiente del agua, programa uso eficiente energia, manejo integral de residuos (aprovechables, no aprovechables, peligrosos, especiales y los vertimientos y de misiones).</t>
  </si>
  <si>
    <t>Ruta de la calidad - Sistema de Gestión Institucional</t>
  </si>
  <si>
    <t xml:space="preserve">CONDICIÓN LEGITIMA DE LA EXCEPCIÓN </t>
  </si>
  <si>
    <t>FUNDAMENTO JURÍDICO DE LA EXCEPCIÓN</t>
  </si>
  <si>
    <t xml:space="preserve">HERRAMIENTA DE CLASIFICACIÓN DE ACTIVOS DE INFORMACIÓN
</t>
  </si>
  <si>
    <t>Enero 19  de 2022</t>
  </si>
  <si>
    <t>SGSI-AI-22Q1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</si>
</sst>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font>
      <sz val="11"/>
      <color theme="1"/>
      <name val="Calibri"/>
      <family val="2"/>
      <scheme val="minor"/>
    </font>
    <font>
      <sz val="9"/>
      <color indexed="81"/>
      <name val="Tahoma"/>
      <family val="2"/>
    </font>
    <font>
      <b/>
      <sz val="9"/>
      <color indexed="81"/>
      <name val="Tahoma"/>
      <family val="2"/>
    </font>
    <font>
      <sz val="10"/>
      <name val="Arial"/>
      <family val="2"/>
    </font>
    <font>
      <u/>
      <sz val="11"/>
      <color theme="10"/>
      <name val="Calibri"/>
      <family val="2"/>
      <scheme val="minor"/>
    </font>
    <font>
      <sz val="9"/>
      <name val="Arial"/>
      <family val="2"/>
    </font>
    <font>
      <sz val="12"/>
      <name val="Arial"/>
      <family val="2"/>
    </font>
    <font>
      <sz val="11"/>
      <color theme="1"/>
      <name val="Calibri"/>
      <family val="2"/>
      <scheme val="minor"/>
    </font>
    <font>
      <i/>
      <sz val="10"/>
      <color theme="1"/>
      <name val="Calibri"/>
      <family val="2"/>
      <scheme val="minor"/>
    </font>
    <font>
      <sz val="10"/>
      <color theme="1"/>
      <name val="Calibri"/>
      <family val="2"/>
      <scheme val="minor"/>
    </font>
    <font>
      <b/>
      <sz val="10"/>
      <color rgb="FFFFFFFF"/>
      <name val="Calibri"/>
      <family val="2"/>
      <scheme val="minor"/>
    </font>
    <font>
      <sz val="11"/>
      <color theme="1"/>
      <name val="Arial"/>
      <family val="2"/>
    </font>
    <font>
      <b/>
      <sz val="28"/>
      <color theme="1"/>
      <name val="Arial"/>
      <family val="2"/>
    </font>
    <font>
      <sz val="8"/>
      <color indexed="81"/>
      <name val="Tahoma"/>
      <family val="2"/>
    </font>
    <font>
      <sz val="10"/>
      <color theme="0"/>
      <name val="Calibri"/>
      <family val="2"/>
      <scheme val="minor"/>
    </font>
    <font>
      <b/>
      <sz val="10"/>
      <color theme="0"/>
      <name val="Calibri"/>
      <family val="2"/>
      <scheme val="minor"/>
    </font>
    <font>
      <b/>
      <sz val="10"/>
      <color theme="1"/>
      <name val="Arial Narrow"/>
      <family val="2"/>
    </font>
    <font>
      <b/>
      <sz val="10"/>
      <color rgb="FF000000"/>
      <name val="Arial Narrow"/>
      <family val="2"/>
    </font>
    <font>
      <b/>
      <sz val="10"/>
      <color theme="0"/>
      <name val="Arial Narrow"/>
      <family val="2"/>
    </font>
    <font>
      <b/>
      <sz val="11"/>
      <name val="Calibri"/>
      <family val="2"/>
      <scheme val="minor"/>
    </font>
    <font>
      <b/>
      <sz val="14"/>
      <name val="Calibri"/>
      <family val="2"/>
      <scheme val="minor"/>
    </font>
    <font>
      <b/>
      <sz val="14"/>
      <color theme="1"/>
      <name val="Calibri"/>
      <family val="2"/>
      <scheme val="minor"/>
    </font>
    <font>
      <b/>
      <sz val="18"/>
      <color theme="1"/>
      <name val="Calibri"/>
      <family val="2"/>
      <scheme val="minor"/>
    </font>
    <font>
      <sz val="10"/>
      <name val="Calibri"/>
      <family val="2"/>
      <scheme val="minor"/>
    </font>
    <font>
      <b/>
      <sz val="9"/>
      <color indexed="81"/>
      <name val="Tahoma"/>
      <charset val="1"/>
    </font>
    <font>
      <sz val="9"/>
      <color indexed="81"/>
      <name val="Tahoma"/>
      <charset val="1"/>
    </font>
    <font>
      <sz val="11"/>
      <color theme="1"/>
      <name val="Tahoma"/>
      <family val="2"/>
    </font>
    <font>
      <i/>
      <sz val="12"/>
      <color theme="1"/>
      <name val="Arial"/>
      <family val="2"/>
    </font>
    <font>
      <i/>
      <sz val="12"/>
      <name val="Arial"/>
      <family val="2"/>
    </font>
    <font>
      <b/>
      <sz val="12"/>
      <name val="Arial"/>
      <family val="2"/>
    </font>
    <font>
      <b/>
      <sz val="16"/>
      <color theme="1"/>
      <name val="Arial"/>
      <family val="2"/>
    </font>
    <font>
      <b/>
      <sz val="12"/>
      <color theme="1"/>
      <name val="Arial"/>
      <family val="2"/>
    </font>
    <font>
      <sz val="12"/>
      <color theme="1"/>
      <name val="Arial"/>
      <family val="2"/>
    </font>
    <font>
      <u/>
      <sz val="12"/>
      <color theme="10"/>
      <name val="Arial"/>
      <family val="2"/>
    </font>
    <font>
      <sz val="12"/>
      <color theme="0"/>
      <name val="Arial"/>
      <family val="2"/>
    </font>
    <font>
      <sz val="12"/>
      <color rgb="FF00B0F0"/>
      <name val="Arial"/>
      <family val="2"/>
    </font>
    <font>
      <sz val="12"/>
      <color theme="3" tint="0.39997558519241921"/>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7"/>
        <bgColor indexed="64"/>
      </patternFill>
    </fill>
    <fill>
      <patternFill patternType="solid">
        <fgColor theme="6" tint="-0.249977111117893"/>
        <bgColor indexed="64"/>
      </patternFill>
    </fill>
    <fill>
      <patternFill patternType="lightUp">
        <fgColor theme="0" tint="-0.14996795556505021"/>
        <bgColor rgb="FF92D050"/>
      </patternFill>
    </fill>
    <fill>
      <patternFill patternType="lightUp">
        <fgColor theme="0" tint="-0.14996795556505021"/>
        <bgColor rgb="FFFFCC00"/>
      </patternFill>
    </fill>
    <fill>
      <patternFill patternType="lightUp">
        <fgColor theme="0" tint="-0.14996795556505021"/>
        <bgColor theme="0" tint="-4.9989318521683403E-2"/>
      </patternFill>
    </fill>
    <fill>
      <patternFill patternType="solid">
        <fgColor rgb="FF92D050"/>
        <bgColor indexed="64"/>
      </patternFill>
    </fill>
    <fill>
      <patternFill patternType="lightUp">
        <fgColor theme="0" tint="-0.14996795556505021"/>
        <bgColor theme="4" tint="0.3999755851924192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lightUp">
        <fgColor theme="0" tint="-0.14996795556505021"/>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style="medium">
        <color indexed="64"/>
      </top>
      <bottom/>
      <diagonal/>
    </border>
    <border>
      <left/>
      <right style="thin">
        <color indexed="64"/>
      </right>
      <top/>
      <bottom style="medium">
        <color indexed="64"/>
      </bottom>
      <diagonal/>
    </border>
  </borders>
  <cellStyleXfs count="11">
    <xf numFmtId="0" fontId="0" fillId="0" borderId="0"/>
    <xf numFmtId="0" fontId="3" fillId="0" borderId="0"/>
    <xf numFmtId="0" fontId="4" fillId="0" borderId="0" applyNumberFormat="0" applyFill="0" applyBorder="0" applyAlignment="0" applyProtection="0"/>
    <xf numFmtId="43" fontId="7"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43" fontId="7" fillId="0" borderId="0" applyFont="0" applyFill="0" applyBorder="0" applyAlignment="0" applyProtection="0"/>
    <xf numFmtId="0" fontId="26" fillId="0" borderId="0"/>
  </cellStyleXfs>
  <cellXfs count="290">
    <xf numFmtId="0" fontId="0" fillId="0" borderId="0" xfId="0"/>
    <xf numFmtId="0" fontId="0" fillId="0" borderId="0" xfId="0"/>
    <xf numFmtId="0" fontId="0" fillId="0" borderId="0" xfId="0" applyBorder="1"/>
    <xf numFmtId="0" fontId="0" fillId="0" borderId="0" xfId="0" applyBorder="1" applyAlignment="1">
      <alignment vertical="center"/>
    </xf>
    <xf numFmtId="0" fontId="0" fillId="0" borderId="0" xfId="0" applyAlignment="1">
      <alignment horizontal="left"/>
    </xf>
    <xf numFmtId="0" fontId="0" fillId="0" borderId="0" xfId="0" applyBorder="1" applyAlignment="1">
      <alignment vertical="top"/>
    </xf>
    <xf numFmtId="0" fontId="10" fillId="9" borderId="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1"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xf numFmtId="0" fontId="10" fillId="3" borderId="0" xfId="0" applyFont="1" applyFill="1" applyBorder="1" applyAlignment="1">
      <alignment horizontal="center" vertical="center" wrapText="1"/>
    </xf>
    <xf numFmtId="0" fontId="11" fillId="0" borderId="0" xfId="0" applyFont="1" applyFill="1"/>
    <xf numFmtId="0" fontId="12" fillId="0" borderId="0" xfId="0" applyFont="1" applyFill="1" applyAlignment="1">
      <alignment vertical="center"/>
    </xf>
    <xf numFmtId="0" fontId="3" fillId="0" borderId="0" xfId="7"/>
    <xf numFmtId="0" fontId="14" fillId="17" borderId="0" xfId="0" applyFont="1" applyFill="1" applyAlignment="1">
      <alignment wrapText="1"/>
    </xf>
    <xf numFmtId="0" fontId="15" fillId="17" borderId="0" xfId="0" applyFont="1" applyFill="1" applyAlignment="1">
      <alignment wrapText="1"/>
    </xf>
    <xf numFmtId="0" fontId="10" fillId="9" borderId="14" xfId="0" applyFont="1" applyFill="1" applyBorder="1" applyAlignment="1">
      <alignment horizontal="left" vertical="center" wrapText="1"/>
    </xf>
    <xf numFmtId="0" fontId="14" fillId="17" borderId="0" xfId="0" applyFont="1" applyFill="1"/>
    <xf numFmtId="0" fontId="17" fillId="6" borderId="34" xfId="0" applyFont="1" applyFill="1" applyBorder="1" applyAlignment="1">
      <alignment horizontal="justify" vertical="center" wrapText="1"/>
    </xf>
    <xf numFmtId="0" fontId="0" fillId="6" borderId="33" xfId="0" applyFill="1" applyBorder="1" applyAlignment="1">
      <alignment vertical="top" wrapText="1"/>
    </xf>
    <xf numFmtId="0" fontId="17" fillId="6" borderId="28" xfId="0" applyFont="1" applyFill="1" applyBorder="1" applyAlignment="1">
      <alignment horizontal="justify" vertical="center" wrapText="1"/>
    </xf>
    <xf numFmtId="0" fontId="0" fillId="6" borderId="28" xfId="0" applyFill="1" applyBorder="1" applyAlignment="1">
      <alignment vertical="center" wrapText="1"/>
    </xf>
    <xf numFmtId="0" fontId="0" fillId="6" borderId="23" xfId="0" applyFill="1" applyBorder="1" applyAlignment="1">
      <alignment vertical="center" wrapText="1"/>
    </xf>
    <xf numFmtId="0" fontId="16" fillId="6" borderId="28" xfId="0" applyFont="1" applyFill="1" applyBorder="1" applyAlignment="1">
      <alignment horizontal="justify" vertical="center" wrapText="1"/>
    </xf>
    <xf numFmtId="0" fontId="17" fillId="6" borderId="33" xfId="0" applyFont="1" applyFill="1" applyBorder="1" applyAlignment="1">
      <alignment horizontal="justify" vertical="center" wrapText="1"/>
    </xf>
    <xf numFmtId="0" fontId="17" fillId="4" borderId="34" xfId="0" applyFont="1" applyFill="1" applyBorder="1" applyAlignment="1">
      <alignment horizontal="justify" vertical="center" wrapText="1"/>
    </xf>
    <xf numFmtId="0" fontId="0" fillId="4" borderId="33" xfId="0" applyFill="1" applyBorder="1" applyAlignment="1">
      <alignment vertical="top" wrapText="1"/>
    </xf>
    <xf numFmtId="0" fontId="17" fillId="4" borderId="28" xfId="0" applyFont="1" applyFill="1" applyBorder="1" applyAlignment="1">
      <alignment horizontal="justify" vertical="center" wrapText="1"/>
    </xf>
    <xf numFmtId="0" fontId="16" fillId="4" borderId="28" xfId="0" applyFont="1" applyFill="1" applyBorder="1" applyAlignment="1">
      <alignment horizontal="justify" vertical="center" wrapText="1"/>
    </xf>
    <xf numFmtId="0" fontId="0" fillId="4" borderId="28" xfId="0" applyFill="1" applyBorder="1" applyAlignment="1">
      <alignment vertical="center" wrapText="1"/>
    </xf>
    <xf numFmtId="0" fontId="0" fillId="4" borderId="23" xfId="0" applyFill="1" applyBorder="1" applyAlignment="1">
      <alignment vertical="center" wrapText="1"/>
    </xf>
    <xf numFmtId="0" fontId="17" fillId="4" borderId="33" xfId="0" applyFont="1" applyFill="1" applyBorder="1" applyAlignment="1">
      <alignment horizontal="justify" vertical="center" wrapText="1"/>
    </xf>
    <xf numFmtId="0" fontId="17" fillId="13" borderId="34" xfId="0" applyFont="1" applyFill="1" applyBorder="1" applyAlignment="1">
      <alignment horizontal="justify" vertical="center" wrapText="1"/>
    </xf>
    <xf numFmtId="0" fontId="0" fillId="13" borderId="34" xfId="0" applyFill="1" applyBorder="1" applyAlignment="1">
      <alignment vertical="top" wrapText="1"/>
    </xf>
    <xf numFmtId="0" fontId="0" fillId="13" borderId="33" xfId="0" applyFill="1" applyBorder="1" applyAlignment="1">
      <alignment vertical="top" wrapText="1"/>
    </xf>
    <xf numFmtId="0" fontId="17" fillId="13" borderId="28" xfId="0" applyFont="1" applyFill="1" applyBorder="1" applyAlignment="1">
      <alignment horizontal="justify" vertical="center" wrapText="1"/>
    </xf>
    <xf numFmtId="0" fontId="16" fillId="13" borderId="28" xfId="0" applyFont="1" applyFill="1" applyBorder="1" applyAlignment="1">
      <alignment horizontal="justify" vertical="center" wrapText="1"/>
    </xf>
    <xf numFmtId="0" fontId="0" fillId="13" borderId="28" xfId="0" applyFill="1" applyBorder="1" applyAlignment="1">
      <alignment vertical="center" wrapText="1"/>
    </xf>
    <xf numFmtId="0" fontId="0" fillId="13" borderId="23" xfId="0" applyFill="1" applyBorder="1" applyAlignment="1">
      <alignment vertical="center" wrapText="1"/>
    </xf>
    <xf numFmtId="0" fontId="17" fillId="13" borderId="33" xfId="0" applyFont="1" applyFill="1" applyBorder="1" applyAlignment="1">
      <alignment horizontal="justify" vertical="center" wrapText="1"/>
    </xf>
    <xf numFmtId="0" fontId="0" fillId="18" borderId="0" xfId="0" applyFill="1" applyBorder="1"/>
    <xf numFmtId="0" fontId="0" fillId="18" borderId="0" xfId="0" applyFill="1" applyBorder="1" applyAlignment="1">
      <alignment vertical="top"/>
    </xf>
    <xf numFmtId="0" fontId="11" fillId="18" borderId="0" xfId="0" applyFont="1" applyFill="1" applyAlignment="1">
      <alignment horizontal="center" vertical="center" wrapText="1"/>
    </xf>
    <xf numFmtId="0" fontId="0" fillId="18" borderId="0" xfId="0" applyFill="1"/>
    <xf numFmtId="0" fontId="0" fillId="18" borderId="0" xfId="0" applyFill="1" applyAlignment="1">
      <alignment horizontal="left"/>
    </xf>
    <xf numFmtId="0" fontId="7" fillId="18" borderId="0" xfId="0" applyFont="1" applyFill="1" applyAlignment="1">
      <alignment horizontal="center" vertical="center"/>
    </xf>
    <xf numFmtId="0" fontId="11" fillId="18" borderId="0" xfId="0" applyFont="1" applyFill="1" applyAlignment="1">
      <alignment horizontal="center" vertical="center"/>
    </xf>
    <xf numFmtId="0" fontId="11" fillId="18" borderId="0" xfId="0" applyFont="1" applyFill="1"/>
    <xf numFmtId="0" fontId="18" fillId="5" borderId="31"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13" borderId="31"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23" fillId="0" borderId="0" xfId="7" applyFont="1"/>
    <xf numFmtId="0" fontId="23" fillId="0" borderId="0" xfId="7" applyFont="1" applyAlignment="1">
      <alignment vertical="top" wrapText="1"/>
    </xf>
    <xf numFmtId="0" fontId="23" fillId="0" borderId="0" xfId="7" applyFont="1" applyAlignment="1">
      <alignment wrapText="1"/>
    </xf>
    <xf numFmtId="0" fontId="0" fillId="0" borderId="0" xfId="0" applyFont="1" applyAlignment="1">
      <alignment horizontal="justify" vertical="center"/>
    </xf>
    <xf numFmtId="0" fontId="9" fillId="0" borderId="0" xfId="0" applyFont="1" applyAlignment="1">
      <alignment horizontal="left" vertical="top" wrapText="1"/>
    </xf>
    <xf numFmtId="0" fontId="15" fillId="20" borderId="39" xfId="0" applyFont="1" applyFill="1" applyBorder="1" applyAlignment="1">
      <alignment wrapText="1"/>
    </xf>
    <xf numFmtId="0" fontId="9" fillId="21" borderId="39" xfId="0" applyFont="1" applyFill="1" applyBorder="1" applyAlignment="1">
      <alignment wrapText="1"/>
    </xf>
    <xf numFmtId="0" fontId="9" fillId="0" borderId="39" xfId="0" applyFont="1" applyBorder="1" applyAlignment="1">
      <alignment wrapText="1"/>
    </xf>
    <xf numFmtId="0" fontId="5" fillId="3" borderId="0" xfId="0" quotePrefix="1" applyFont="1" applyFill="1" applyBorder="1" applyAlignment="1" applyProtection="1">
      <alignment horizontal="center" vertical="center"/>
      <protection locked="0"/>
    </xf>
    <xf numFmtId="0" fontId="0" fillId="0" borderId="0" xfId="0" applyBorder="1" applyAlignment="1">
      <alignment vertical="top" wrapText="1"/>
    </xf>
    <xf numFmtId="0" fontId="17" fillId="6" borderId="34" xfId="0" applyFont="1" applyFill="1" applyBorder="1" applyAlignment="1">
      <alignment horizontal="justify" vertical="center" wrapText="1"/>
    </xf>
    <xf numFmtId="0" fontId="17" fillId="6" borderId="33" xfId="0" applyFont="1" applyFill="1" applyBorder="1" applyAlignment="1">
      <alignment horizontal="justify" vertical="center" wrapText="1"/>
    </xf>
    <xf numFmtId="0" fontId="17" fillId="4" borderId="34" xfId="0" applyFont="1" applyFill="1" applyBorder="1" applyAlignment="1">
      <alignment horizontal="justify" vertical="center" wrapText="1"/>
    </xf>
    <xf numFmtId="0" fontId="17" fillId="4" borderId="33" xfId="0" applyFont="1" applyFill="1" applyBorder="1" applyAlignment="1">
      <alignment horizontal="justify" vertical="center" wrapText="1"/>
    </xf>
    <xf numFmtId="0" fontId="9" fillId="4" borderId="0" xfId="0" applyFont="1" applyFill="1" applyAlignment="1">
      <alignment wrapText="1"/>
    </xf>
    <xf numFmtId="0" fontId="17" fillId="13" borderId="32" xfId="0" applyFont="1" applyFill="1" applyBorder="1" applyAlignment="1">
      <alignment vertical="center" wrapText="1"/>
    </xf>
    <xf numFmtId="0" fontId="17" fillId="13" borderId="34" xfId="0" applyFont="1" applyFill="1" applyBorder="1" applyAlignment="1">
      <alignment vertical="center" wrapText="1"/>
    </xf>
    <xf numFmtId="0" fontId="17" fillId="13" borderId="33" xfId="0" applyFont="1" applyFill="1" applyBorder="1" applyAlignment="1">
      <alignment vertical="center" wrapText="1"/>
    </xf>
    <xf numFmtId="0" fontId="18" fillId="5" borderId="32" xfId="0" applyFont="1" applyFill="1" applyBorder="1" applyAlignment="1">
      <alignment vertical="center" wrapText="1"/>
    </xf>
    <xf numFmtId="0" fontId="18" fillId="5" borderId="34" xfId="0" applyFont="1" applyFill="1" applyBorder="1" applyAlignment="1">
      <alignment vertical="center" wrapText="1"/>
    </xf>
    <xf numFmtId="0" fontId="18" fillId="5" borderId="33" xfId="0" applyFont="1" applyFill="1" applyBorder="1" applyAlignment="1">
      <alignment vertical="center" wrapText="1"/>
    </xf>
    <xf numFmtId="0" fontId="18" fillId="5" borderId="26" xfId="0" applyFont="1" applyFill="1" applyBorder="1" applyAlignment="1">
      <alignment horizontal="justify" vertical="center" wrapText="1"/>
    </xf>
    <xf numFmtId="0" fontId="18" fillId="5" borderId="0" xfId="0" applyFont="1" applyFill="1" applyBorder="1" applyAlignment="1">
      <alignment vertical="center" wrapText="1"/>
    </xf>
    <xf numFmtId="0" fontId="18" fillId="5" borderId="28" xfId="0" applyFont="1" applyFill="1" applyBorder="1" applyAlignment="1">
      <alignment vertical="center" wrapText="1"/>
    </xf>
    <xf numFmtId="0" fontId="18" fillId="5" borderId="32" xfId="0" applyFont="1" applyFill="1" applyBorder="1" applyAlignment="1">
      <alignment vertical="center"/>
    </xf>
    <xf numFmtId="0" fontId="17" fillId="6" borderId="0" xfId="0" applyFont="1" applyFill="1" applyBorder="1" applyAlignment="1">
      <alignment vertical="center" wrapText="1"/>
    </xf>
    <xf numFmtId="0" fontId="17" fillId="6" borderId="15" xfId="0" applyFont="1" applyFill="1" applyBorder="1" applyAlignment="1">
      <alignment vertical="center" wrapText="1"/>
    </xf>
    <xf numFmtId="0" fontId="17" fillId="6" borderId="27" xfId="0" applyFont="1" applyFill="1" applyBorder="1" applyAlignment="1">
      <alignment vertical="center" wrapText="1"/>
    </xf>
    <xf numFmtId="0" fontId="17" fillId="6" borderId="26" xfId="0" applyFont="1" applyFill="1" applyBorder="1" applyAlignment="1">
      <alignment vertical="center" wrapText="1"/>
    </xf>
    <xf numFmtId="0" fontId="17" fillId="6" borderId="32" xfId="0" applyFont="1" applyFill="1" applyBorder="1" applyAlignment="1">
      <alignment horizontal="justify" vertical="center" wrapText="1"/>
    </xf>
    <xf numFmtId="0" fontId="0" fillId="6" borderId="34" xfId="0" applyFill="1" applyBorder="1" applyAlignment="1">
      <alignment vertical="center" wrapText="1"/>
    </xf>
    <xf numFmtId="0" fontId="0" fillId="6" borderId="33" xfId="0" applyFill="1" applyBorder="1" applyAlignment="1">
      <alignment vertical="center" wrapText="1"/>
    </xf>
    <xf numFmtId="0" fontId="18" fillId="5" borderId="27" xfId="0" applyFont="1" applyFill="1" applyBorder="1" applyAlignment="1">
      <alignment horizontal="justify" vertical="center" wrapText="1"/>
    </xf>
    <xf numFmtId="0" fontId="18" fillId="5" borderId="23" xfId="0" applyFont="1" applyFill="1" applyBorder="1" applyAlignment="1">
      <alignment vertical="center" wrapText="1"/>
    </xf>
    <xf numFmtId="0" fontId="18" fillId="5" borderId="22" xfId="0" applyFont="1" applyFill="1" applyBorder="1" applyAlignment="1">
      <alignment vertical="center" wrapText="1"/>
    </xf>
    <xf numFmtId="0" fontId="17" fillId="4" borderId="0" xfId="0" applyFont="1" applyFill="1" applyBorder="1" applyAlignment="1">
      <alignment vertical="center" wrapText="1"/>
    </xf>
    <xf numFmtId="0" fontId="17" fillId="4" borderId="32" xfId="0" applyFont="1" applyFill="1" applyBorder="1" applyAlignment="1">
      <alignment horizontal="justify" vertical="center" wrapText="1"/>
    </xf>
    <xf numFmtId="0" fontId="17" fillId="4" borderId="15" xfId="0" applyFont="1" applyFill="1" applyBorder="1" applyAlignment="1">
      <alignment vertical="center" wrapText="1"/>
    </xf>
    <xf numFmtId="0" fontId="17" fillId="4" borderId="27" xfId="0" applyFont="1" applyFill="1" applyBorder="1" applyAlignment="1">
      <alignment vertical="center" wrapText="1"/>
    </xf>
    <xf numFmtId="0" fontId="17" fillId="4" borderId="26" xfId="0" applyFont="1" applyFill="1" applyBorder="1" applyAlignment="1">
      <alignment vertical="center" wrapText="1"/>
    </xf>
    <xf numFmtId="0" fontId="16" fillId="4" borderId="34" xfId="0" applyFont="1" applyFill="1" applyBorder="1" applyAlignment="1">
      <alignment horizontal="justify" vertical="center" wrapText="1"/>
    </xf>
    <xf numFmtId="0" fontId="0" fillId="4" borderId="34" xfId="0" applyFill="1" applyBorder="1" applyAlignment="1">
      <alignment vertical="center" wrapText="1"/>
    </xf>
    <xf numFmtId="0" fontId="0" fillId="4" borderId="33" xfId="0" applyFill="1" applyBorder="1" applyAlignment="1">
      <alignment vertical="center" wrapText="1"/>
    </xf>
    <xf numFmtId="0" fontId="21" fillId="7" borderId="15" xfId="0" applyFont="1" applyFill="1" applyBorder="1" applyAlignment="1">
      <alignment vertical="center"/>
    </xf>
    <xf numFmtId="0" fontId="21" fillId="7" borderId="16" xfId="0" applyFont="1" applyFill="1" applyBorder="1" applyAlignment="1">
      <alignment vertical="center"/>
    </xf>
    <xf numFmtId="0" fontId="21" fillId="7" borderId="22" xfId="0" applyFont="1" applyFill="1" applyBorder="1" applyAlignment="1">
      <alignment vertical="center"/>
    </xf>
    <xf numFmtId="0" fontId="21" fillId="7" borderId="26" xfId="0" applyFont="1" applyFill="1" applyBorder="1" applyAlignment="1">
      <alignment vertical="center"/>
    </xf>
    <xf numFmtId="0" fontId="21" fillId="7" borderId="24" xfId="0" applyFont="1" applyFill="1" applyBorder="1" applyAlignment="1">
      <alignment vertical="center"/>
    </xf>
    <xf numFmtId="0" fontId="21" fillId="7" borderId="23" xfId="0" applyFont="1" applyFill="1" applyBorder="1" applyAlignment="1">
      <alignment vertical="center"/>
    </xf>
    <xf numFmtId="0" fontId="21" fillId="8" borderId="19" xfId="0" applyFont="1" applyFill="1" applyBorder="1" applyAlignment="1">
      <alignment vertical="center" wrapText="1"/>
    </xf>
    <xf numFmtId="0" fontId="21" fillId="8" borderId="20" xfId="0" applyFont="1" applyFill="1" applyBorder="1" applyAlignment="1">
      <alignment vertical="center" wrapText="1"/>
    </xf>
    <xf numFmtId="0" fontId="21" fillId="8" borderId="21" xfId="0" applyFont="1" applyFill="1" applyBorder="1" applyAlignment="1">
      <alignment vertical="center" wrapText="1"/>
    </xf>
    <xf numFmtId="43" fontId="21" fillId="8" borderId="19" xfId="3" applyFont="1" applyFill="1" applyBorder="1" applyAlignment="1">
      <alignment vertical="center" wrapText="1"/>
    </xf>
    <xf numFmtId="43" fontId="21" fillId="8" borderId="20" xfId="3" applyFont="1" applyFill="1" applyBorder="1" applyAlignment="1">
      <alignment vertical="center" wrapText="1"/>
    </xf>
    <xf numFmtId="0" fontId="21" fillId="8" borderId="15" xfId="0" applyFont="1" applyFill="1" applyBorder="1" applyAlignment="1">
      <alignment vertical="center"/>
    </xf>
    <xf numFmtId="0" fontId="21" fillId="8" borderId="16" xfId="0" applyFont="1" applyFill="1" applyBorder="1" applyAlignment="1">
      <alignment vertical="center"/>
    </xf>
    <xf numFmtId="0" fontId="21" fillId="7" borderId="24" xfId="0" applyFont="1" applyFill="1" applyBorder="1" applyAlignment="1">
      <alignment horizontal="center" vertical="center"/>
    </xf>
    <xf numFmtId="0" fontId="21" fillId="2" borderId="15" xfId="0" applyFont="1" applyFill="1" applyBorder="1" applyAlignment="1">
      <alignment vertical="center"/>
    </xf>
    <xf numFmtId="0" fontId="21" fillId="2" borderId="16" xfId="0" applyFont="1" applyFill="1" applyBorder="1" applyAlignment="1">
      <alignment vertical="center"/>
    </xf>
    <xf numFmtId="0" fontId="21" fillId="2" borderId="22" xfId="0" applyFont="1" applyFill="1" applyBorder="1" applyAlignment="1">
      <alignment vertical="center"/>
    </xf>
    <xf numFmtId="0" fontId="21" fillId="2" borderId="26" xfId="0" applyFont="1" applyFill="1" applyBorder="1" applyAlignment="1">
      <alignment vertical="center"/>
    </xf>
    <xf numFmtId="0" fontId="21" fillId="2" borderId="24" xfId="0" applyFont="1" applyFill="1" applyBorder="1" applyAlignment="1">
      <alignment vertical="center"/>
    </xf>
    <xf numFmtId="0" fontId="21" fillId="2" borderId="23" xfId="0" applyFont="1" applyFill="1" applyBorder="1" applyAlignment="1">
      <alignment vertical="center"/>
    </xf>
    <xf numFmtId="0" fontId="12" fillId="0" borderId="2" xfId="0" applyFont="1" applyBorder="1" applyAlignment="1">
      <alignment vertical="center"/>
    </xf>
    <xf numFmtId="0" fontId="20" fillId="11" borderId="32" xfId="0" applyFont="1" applyFill="1" applyBorder="1" applyAlignment="1">
      <alignment vertical="center" wrapText="1"/>
    </xf>
    <xf numFmtId="0" fontId="20" fillId="11" borderId="15" xfId="0" applyFont="1" applyFill="1" applyBorder="1" applyAlignment="1">
      <alignment vertical="center" wrapText="1"/>
    </xf>
    <xf numFmtId="0" fontId="11" fillId="0" borderId="10" xfId="0" applyFont="1" applyBorder="1" applyAlignment="1">
      <alignment horizontal="center" vertical="center"/>
    </xf>
    <xf numFmtId="0" fontId="20" fillId="11" borderId="34" xfId="0" applyFont="1" applyFill="1" applyBorder="1" applyAlignment="1">
      <alignment vertical="center" wrapText="1"/>
    </xf>
    <xf numFmtId="0" fontId="20" fillId="11" borderId="27" xfId="0" applyFont="1" applyFill="1" applyBorder="1" applyAlignment="1">
      <alignment vertical="center" wrapText="1"/>
    </xf>
    <xf numFmtId="0" fontId="0" fillId="0" borderId="13" xfId="0" applyBorder="1" applyAlignment="1"/>
    <xf numFmtId="0" fontId="0" fillId="0" borderId="36" xfId="0" applyBorder="1" applyAlignment="1"/>
    <xf numFmtId="0" fontId="0" fillId="0" borderId="37" xfId="0" applyBorder="1" applyAlignment="1"/>
    <xf numFmtId="0" fontId="0" fillId="0" borderId="29" xfId="0" applyBorder="1" applyAlignment="1"/>
    <xf numFmtId="0" fontId="0" fillId="0" borderId="0" xfId="0" applyBorder="1" applyAlignment="1"/>
    <xf numFmtId="0" fontId="0" fillId="0" borderId="25" xfId="0" applyBorder="1" applyAlignment="1"/>
    <xf numFmtId="0" fontId="0" fillId="0" borderId="5" xfId="0" applyBorder="1" applyAlignment="1"/>
    <xf numFmtId="0" fontId="0" fillId="0" borderId="6" xfId="0" applyBorder="1" applyAlignment="1"/>
    <xf numFmtId="0" fontId="0" fillId="0" borderId="7" xfId="0" applyBorder="1" applyAlignment="1"/>
    <xf numFmtId="0" fontId="19" fillId="14" borderId="0" xfId="0" applyFont="1" applyFill="1" applyBorder="1" applyAlignment="1">
      <alignment vertical="center" wrapText="1"/>
    </xf>
    <xf numFmtId="0" fontId="19" fillId="14" borderId="15" xfId="0" applyFont="1" applyFill="1" applyBorder="1" applyAlignment="1">
      <alignment vertical="center" wrapText="1"/>
    </xf>
    <xf numFmtId="0" fontId="19" fillId="14" borderId="27" xfId="0" applyFont="1" applyFill="1" applyBorder="1" applyAlignment="1">
      <alignment vertical="center" wrapText="1"/>
    </xf>
    <xf numFmtId="0" fontId="19" fillId="11" borderId="32" xfId="0" applyFont="1" applyFill="1" applyBorder="1" applyAlignment="1">
      <alignment vertical="center" textRotation="90" wrapText="1"/>
    </xf>
    <xf numFmtId="0" fontId="19" fillId="11" borderId="34" xfId="0" applyFont="1" applyFill="1" applyBorder="1" applyAlignment="1">
      <alignment vertical="center" textRotation="90" wrapText="1"/>
    </xf>
    <xf numFmtId="0" fontId="19" fillId="11" borderId="15" xfId="0" applyFont="1" applyFill="1" applyBorder="1" applyAlignment="1">
      <alignment vertical="center" textRotation="90" wrapText="1"/>
    </xf>
    <xf numFmtId="0" fontId="19" fillId="11" borderId="27" xfId="0" applyFont="1" applyFill="1" applyBorder="1" applyAlignment="1">
      <alignment vertical="center" textRotation="90" wrapText="1"/>
    </xf>
    <xf numFmtId="0" fontId="19" fillId="11" borderId="40" xfId="0" applyFont="1" applyFill="1" applyBorder="1" applyAlignment="1">
      <alignment vertical="center" textRotation="90" wrapText="1"/>
    </xf>
    <xf numFmtId="0" fontId="19" fillId="11" borderId="25" xfId="0" applyFont="1" applyFill="1" applyBorder="1" applyAlignment="1">
      <alignment vertical="center" textRotation="90" wrapText="1"/>
    </xf>
    <xf numFmtId="0" fontId="19" fillId="10" borderId="0" xfId="0" applyFont="1" applyFill="1" applyBorder="1" applyAlignment="1">
      <alignment vertical="center" wrapText="1"/>
    </xf>
    <xf numFmtId="0" fontId="19" fillId="10" borderId="32" xfId="0" applyFont="1" applyFill="1" applyBorder="1" applyAlignment="1">
      <alignment vertical="center" wrapText="1"/>
    </xf>
    <xf numFmtId="0" fontId="19" fillId="10" borderId="34" xfId="0" applyFont="1" applyFill="1" applyBorder="1" applyAlignment="1">
      <alignment vertical="center" wrapText="1"/>
    </xf>
    <xf numFmtId="0" fontId="19" fillId="10" borderId="15" xfId="0" applyFont="1" applyFill="1" applyBorder="1" applyAlignment="1">
      <alignment vertical="center" wrapText="1"/>
    </xf>
    <xf numFmtId="0" fontId="19" fillId="10" borderId="27" xfId="0" applyFont="1" applyFill="1" applyBorder="1" applyAlignment="1">
      <alignment vertical="center" wrapText="1"/>
    </xf>
    <xf numFmtId="0" fontId="19" fillId="14" borderId="16" xfId="0" applyFont="1" applyFill="1" applyBorder="1" applyAlignment="1">
      <alignment vertical="center" wrapText="1"/>
    </xf>
    <xf numFmtId="0" fontId="8" fillId="15" borderId="32" xfId="0" applyFont="1" applyFill="1" applyBorder="1" applyAlignment="1">
      <alignment vertical="center" wrapText="1"/>
    </xf>
    <xf numFmtId="0" fontId="19" fillId="10" borderId="16" xfId="0" applyFont="1" applyFill="1" applyBorder="1" applyAlignment="1">
      <alignment vertical="center" wrapText="1"/>
    </xf>
    <xf numFmtId="0" fontId="22" fillId="0" borderId="13" xfId="0" applyFont="1" applyBorder="1" applyAlignment="1">
      <alignment vertical="center" wrapText="1"/>
    </xf>
    <xf numFmtId="0" fontId="22" fillId="0" borderId="36" xfId="0" applyFont="1" applyBorder="1" applyAlignment="1">
      <alignment vertical="center" wrapText="1"/>
    </xf>
    <xf numFmtId="0" fontId="22" fillId="0" borderId="37" xfId="0" applyFont="1" applyBorder="1" applyAlignment="1">
      <alignment vertical="center" wrapText="1"/>
    </xf>
    <xf numFmtId="0" fontId="22" fillId="0" borderId="29" xfId="0" applyFont="1" applyBorder="1" applyAlignment="1">
      <alignment vertical="center" wrapText="1"/>
    </xf>
    <xf numFmtId="0" fontId="22" fillId="0" borderId="0" xfId="0" applyFont="1" applyBorder="1" applyAlignment="1">
      <alignment vertical="center" wrapText="1"/>
    </xf>
    <xf numFmtId="0" fontId="22" fillId="0" borderId="25"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27" fillId="7" borderId="8" xfId="0" applyFont="1" applyFill="1" applyBorder="1" applyAlignment="1">
      <alignment horizontal="center" vertical="center" wrapText="1"/>
    </xf>
    <xf numFmtId="0" fontId="27" fillId="7" borderId="9"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9" fillId="14" borderId="24" xfId="0" applyFont="1" applyFill="1" applyBorder="1" applyAlignment="1">
      <alignment vertical="center" wrapText="1"/>
    </xf>
    <xf numFmtId="0" fontId="29" fillId="14" borderId="26" xfId="0" applyFont="1" applyFill="1" applyBorder="1" applyAlignment="1">
      <alignment vertical="center" wrapText="1"/>
    </xf>
    <xf numFmtId="0" fontId="29" fillId="11" borderId="26" xfId="0" applyFont="1" applyFill="1" applyBorder="1" applyAlignment="1">
      <alignment vertical="center" textRotation="90" wrapText="1"/>
    </xf>
    <xf numFmtId="0" fontId="29" fillId="11" borderId="33" xfId="0" applyFont="1" applyFill="1" applyBorder="1" applyAlignment="1">
      <alignment vertical="center" textRotation="90" wrapText="1"/>
    </xf>
    <xf numFmtId="0" fontId="29" fillId="11" borderId="41" xfId="0" applyFont="1" applyFill="1" applyBorder="1" applyAlignment="1">
      <alignment vertical="center" textRotation="90" wrapText="1"/>
    </xf>
    <xf numFmtId="0" fontId="29" fillId="11" borderId="38" xfId="0" applyFont="1" applyFill="1" applyBorder="1" applyAlignment="1">
      <alignment horizontal="center" vertical="center" textRotation="90" wrapText="1"/>
    </xf>
    <xf numFmtId="0" fontId="29" fillId="11" borderId="26" xfId="0" applyFont="1" applyFill="1" applyBorder="1" applyAlignment="1">
      <alignment vertical="center" wrapText="1"/>
    </xf>
    <xf numFmtId="0" fontId="29" fillId="11" borderId="33" xfId="0" applyFont="1" applyFill="1" applyBorder="1" applyAlignment="1">
      <alignment vertical="center" wrapText="1"/>
    </xf>
    <xf numFmtId="0" fontId="29" fillId="0" borderId="0" xfId="0" applyFont="1" applyFill="1" applyBorder="1" applyAlignment="1">
      <alignment horizontal="center" vertical="center" wrapText="1"/>
    </xf>
    <xf numFmtId="0" fontId="27" fillId="0" borderId="0" xfId="0" applyFont="1" applyBorder="1" applyAlignment="1">
      <alignment horizontal="center" vertical="center" wrapText="1"/>
    </xf>
    <xf numFmtId="0" fontId="30" fillId="0" borderId="0" xfId="0" applyFont="1" applyBorder="1" applyAlignment="1">
      <alignment vertical="center" wrapText="1"/>
    </xf>
    <xf numFmtId="0" fontId="31" fillId="7" borderId="24" xfId="0" applyFont="1" applyFill="1" applyBorder="1" applyAlignment="1">
      <alignment vertical="center"/>
    </xf>
    <xf numFmtId="0" fontId="31" fillId="0" borderId="1" xfId="0" applyFont="1" applyBorder="1" applyAlignment="1">
      <alignment wrapText="1"/>
    </xf>
    <xf numFmtId="0" fontId="31" fillId="0" borderId="1" xfId="0" applyFont="1" applyBorder="1" applyAlignment="1">
      <alignment vertical="center"/>
    </xf>
    <xf numFmtId="0" fontId="31" fillId="2" borderId="24" xfId="0" applyFont="1" applyFill="1" applyBorder="1" applyAlignment="1">
      <alignment vertical="center"/>
    </xf>
    <xf numFmtId="0" fontId="31" fillId="8" borderId="20" xfId="0" applyFont="1" applyFill="1" applyBorder="1" applyAlignment="1">
      <alignment vertical="center" wrapText="1"/>
    </xf>
    <xf numFmtId="43" fontId="31" fillId="8" borderId="20" xfId="3" applyFont="1" applyFill="1" applyBorder="1" applyAlignment="1">
      <alignment vertical="center" wrapText="1"/>
    </xf>
    <xf numFmtId="0" fontId="27" fillId="15" borderId="33"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3" borderId="1" xfId="0" applyFont="1" applyFill="1" applyBorder="1" applyAlignment="1" applyProtection="1">
      <alignment vertical="center" wrapText="1"/>
      <protection locked="0"/>
    </xf>
    <xf numFmtId="0" fontId="6" fillId="19" borderId="1" xfId="0" applyFont="1" applyFill="1" applyBorder="1" applyAlignment="1" applyProtection="1">
      <alignment vertical="center" wrapText="1"/>
      <protection locked="0"/>
    </xf>
    <xf numFmtId="14" fontId="6" fillId="0" borderId="1" xfId="0" applyNumberFormat="1" applyFont="1" applyFill="1" applyBorder="1" applyAlignment="1" applyProtection="1">
      <alignment vertical="center" wrapText="1"/>
      <protection locked="0"/>
    </xf>
    <xf numFmtId="0" fontId="32" fillId="0" borderId="18"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wrapText="1"/>
      <protection locked="0"/>
    </xf>
    <xf numFmtId="0" fontId="6" fillId="12" borderId="14" xfId="0" quotePrefix="1" applyFont="1" applyFill="1" applyBorder="1" applyAlignment="1" applyProtection="1">
      <alignment horizontal="left" vertical="top" wrapText="1"/>
    </xf>
    <xf numFmtId="0" fontId="6" fillId="0" borderId="14" xfId="0" quotePrefix="1" applyFont="1" applyBorder="1" applyAlignment="1" applyProtection="1">
      <alignment vertical="center" wrapText="1"/>
      <protection locked="0"/>
    </xf>
    <xf numFmtId="14" fontId="6" fillId="0" borderId="14" xfId="0" quotePrefix="1" applyNumberFormat="1" applyFont="1" applyBorder="1" applyAlignment="1" applyProtection="1">
      <alignment vertical="center" wrapText="1"/>
      <protection locked="0"/>
    </xf>
    <xf numFmtId="0" fontId="6" fillId="16" borderId="14" xfId="0" quotePrefix="1" applyFont="1" applyFill="1" applyBorder="1" applyAlignment="1" applyProtection="1">
      <alignment horizontal="center" vertical="center"/>
      <protection locked="0"/>
    </xf>
    <xf numFmtId="0" fontId="6" fillId="16" borderId="14" xfId="0" applyFont="1" applyFill="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14" xfId="0" quotePrefix="1" applyFont="1" applyBorder="1" applyAlignment="1" applyProtection="1">
      <alignment horizontal="center" vertical="center" wrapText="1"/>
    </xf>
    <xf numFmtId="0" fontId="6" fillId="0" borderId="14" xfId="0" applyFont="1" applyBorder="1" applyAlignment="1" applyProtection="1">
      <alignment horizontal="center" vertical="center" wrapText="1"/>
      <protection locked="0"/>
    </xf>
    <xf numFmtId="0" fontId="32" fillId="0" borderId="0" xfId="0" applyFont="1" applyFill="1"/>
    <xf numFmtId="0" fontId="32" fillId="0" borderId="0" xfId="0" applyFont="1" applyBorder="1"/>
    <xf numFmtId="14" fontId="32" fillId="0" borderId="1" xfId="0" applyNumberFormat="1" applyFont="1" applyBorder="1" applyAlignment="1">
      <alignment horizontal="center" vertical="center"/>
    </xf>
    <xf numFmtId="0" fontId="32" fillId="0" borderId="1" xfId="0" applyFont="1" applyBorder="1" applyAlignment="1">
      <alignment vertical="top" wrapText="1"/>
    </xf>
    <xf numFmtId="14" fontId="6" fillId="0" borderId="1" xfId="0" applyNumberFormat="1" applyFont="1" applyBorder="1" applyAlignment="1" applyProtection="1">
      <alignment vertical="center" wrapText="1"/>
      <protection locked="0"/>
    </xf>
    <xf numFmtId="0" fontId="6" fillId="12" borderId="1" xfId="0" quotePrefix="1" applyFont="1" applyFill="1" applyBorder="1" applyAlignment="1" applyProtection="1">
      <alignment horizontal="left" vertical="top" wrapText="1"/>
    </xf>
    <xf numFmtId="0" fontId="6" fillId="0" borderId="1" xfId="0" applyFont="1" applyBorder="1" applyAlignment="1">
      <alignment horizontal="center" vertical="center"/>
    </xf>
    <xf numFmtId="0" fontId="6" fillId="12" borderId="14" xfId="0" quotePrefix="1" applyFont="1" applyFill="1" applyBorder="1" applyAlignment="1">
      <alignment horizontal="left" vertical="top" wrapText="1"/>
    </xf>
    <xf numFmtId="0" fontId="6" fillId="0" borderId="14" xfId="0" quotePrefix="1" applyFont="1" applyBorder="1" applyAlignment="1">
      <alignment horizontal="center" vertical="center" wrapText="1"/>
    </xf>
    <xf numFmtId="0" fontId="32" fillId="0" borderId="0" xfId="0" applyFont="1"/>
    <xf numFmtId="0" fontId="6" fillId="12" borderId="1" xfId="0" quotePrefix="1" applyFont="1" applyFill="1" applyBorder="1" applyAlignment="1">
      <alignment horizontal="left" vertical="top" wrapText="1"/>
    </xf>
    <xf numFmtId="0" fontId="33" fillId="0" borderId="0" xfId="2" applyFont="1" applyFill="1" applyAlignment="1">
      <alignment wrapText="1"/>
    </xf>
    <xf numFmtId="0" fontId="33" fillId="0" borderId="1" xfId="2" applyFont="1" applyBorder="1" applyAlignment="1">
      <alignment vertical="top" wrapText="1"/>
    </xf>
    <xf numFmtId="14" fontId="6" fillId="0" borderId="1" xfId="0" quotePrefix="1" applyNumberFormat="1" applyFont="1" applyBorder="1" applyAlignment="1" applyProtection="1">
      <alignment vertical="center" wrapText="1"/>
      <protection locked="0"/>
    </xf>
    <xf numFmtId="0" fontId="32" fillId="0" borderId="1" xfId="0" applyFont="1" applyBorder="1" applyAlignment="1">
      <alignment vertical="top"/>
    </xf>
    <xf numFmtId="0" fontId="32" fillId="0" borderId="1" xfId="0" applyFont="1" applyBorder="1" applyAlignment="1">
      <alignment horizontal="center" vertical="center"/>
    </xf>
    <xf numFmtId="0" fontId="6" fillId="0" borderId="1" xfId="0" applyFont="1" applyFill="1" applyBorder="1" applyAlignment="1" applyProtection="1">
      <alignment vertical="center" wrapText="1"/>
      <protection locked="0"/>
    </xf>
    <xf numFmtId="0" fontId="34" fillId="3" borderId="1" xfId="0" applyFont="1" applyFill="1" applyBorder="1" applyAlignment="1" applyProtection="1">
      <alignment vertical="center" wrapText="1"/>
      <protection locked="0"/>
    </xf>
    <xf numFmtId="0" fontId="33" fillId="0" borderId="1" xfId="2" applyFont="1" applyBorder="1" applyAlignment="1" applyProtection="1">
      <alignment vertical="center" wrapText="1"/>
      <protection locked="0"/>
    </xf>
    <xf numFmtId="0" fontId="6" fillId="3" borderId="14" xfId="0" applyFont="1" applyFill="1" applyBorder="1" applyAlignment="1" applyProtection="1">
      <alignment horizontal="left" vertical="top" wrapText="1"/>
      <protection locked="0"/>
    </xf>
    <xf numFmtId="0" fontId="6" fillId="3" borderId="14" xfId="0" quotePrefix="1"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32" fillId="0" borderId="1" xfId="0" applyFont="1" applyBorder="1" applyProtection="1">
      <protection locked="0"/>
    </xf>
    <xf numFmtId="14" fontId="6" fillId="3" borderId="1" xfId="0" applyNumberFormat="1" applyFont="1" applyFill="1" applyBorder="1" applyAlignment="1" applyProtection="1">
      <alignment vertical="center" wrapText="1"/>
      <protection locked="0"/>
    </xf>
    <xf numFmtId="0" fontId="33" fillId="3" borderId="1" xfId="2" applyFont="1" applyFill="1" applyBorder="1" applyAlignment="1" applyProtection="1">
      <alignment vertical="center" wrapText="1"/>
      <protection locked="0"/>
    </xf>
    <xf numFmtId="0" fontId="32" fillId="3" borderId="18" xfId="0" applyFont="1" applyFill="1" applyBorder="1" applyAlignment="1" applyProtection="1">
      <alignment horizontal="center" vertical="center" wrapText="1"/>
      <protection locked="0"/>
    </xf>
    <xf numFmtId="0" fontId="32" fillId="3" borderId="10" xfId="0" applyFont="1" applyFill="1" applyBorder="1" applyAlignment="1" applyProtection="1">
      <alignment horizontal="center" vertical="center" wrapText="1"/>
      <protection locked="0"/>
    </xf>
    <xf numFmtId="0" fontId="32" fillId="3" borderId="17" xfId="0" applyFont="1" applyFill="1" applyBorder="1" applyAlignment="1" applyProtection="1">
      <alignment horizontal="center" vertical="center" wrapText="1"/>
      <protection locked="0"/>
    </xf>
    <xf numFmtId="0" fontId="6" fillId="22" borderId="1" xfId="0" quotePrefix="1" applyFont="1" applyFill="1" applyBorder="1" applyAlignment="1" applyProtection="1">
      <alignment horizontal="left" vertical="top" wrapText="1"/>
    </xf>
    <xf numFmtId="0" fontId="6" fillId="3" borderId="1" xfId="0" applyFont="1" applyFill="1" applyBorder="1" applyAlignment="1">
      <alignment horizontal="center" vertical="center"/>
    </xf>
    <xf numFmtId="0" fontId="6" fillId="3" borderId="14" xfId="0" quotePrefix="1" applyFont="1" applyFill="1" applyBorder="1" applyAlignment="1" applyProtection="1">
      <alignment horizontal="center" vertical="center" wrapText="1"/>
    </xf>
    <xf numFmtId="0" fontId="32" fillId="3" borderId="1" xfId="10" applyFont="1" applyFill="1" applyBorder="1" applyAlignment="1">
      <alignment horizontal="center"/>
    </xf>
    <xf numFmtId="0" fontId="6" fillId="0" borderId="3" xfId="0" applyFont="1" applyBorder="1" applyAlignment="1" applyProtection="1">
      <alignment vertical="center" wrapText="1"/>
      <protection locked="0"/>
    </xf>
    <xf numFmtId="0" fontId="6" fillId="0" borderId="1" xfId="5" applyFont="1" applyBorder="1" applyAlignment="1">
      <alignment horizontal="center"/>
    </xf>
    <xf numFmtId="0" fontId="6" fillId="0" borderId="3" xfId="0" applyFont="1" applyBorder="1" applyAlignment="1" applyProtection="1">
      <alignment horizontal="left" vertical="top" wrapText="1"/>
      <protection locked="0"/>
    </xf>
    <xf numFmtId="0" fontId="6" fillId="0" borderId="1" xfId="5" applyFont="1" applyBorder="1" applyAlignment="1">
      <alignment horizontal="center" vertical="top" wrapText="1"/>
    </xf>
    <xf numFmtId="0" fontId="6" fillId="0" borderId="4" xfId="0" applyFont="1" applyBorder="1" applyAlignment="1" applyProtection="1">
      <alignment vertical="center" wrapText="1"/>
      <protection locked="0"/>
    </xf>
    <xf numFmtId="0" fontId="32" fillId="3" borderId="1" xfId="10" applyFont="1" applyFill="1" applyBorder="1" applyAlignment="1">
      <alignment horizontal="center" vertical="top" wrapText="1"/>
    </xf>
    <xf numFmtId="0" fontId="32" fillId="0" borderId="1" xfId="10" applyFont="1" applyBorder="1" applyAlignment="1">
      <alignment horizontal="center" vertical="top"/>
    </xf>
    <xf numFmtId="0" fontId="6" fillId="19" borderId="1" xfId="0" applyFont="1" applyFill="1" applyBorder="1" applyAlignment="1" applyProtection="1">
      <alignment horizontal="left" vertical="center" wrapText="1"/>
      <protection locked="0"/>
    </xf>
    <xf numFmtId="14" fontId="6" fillId="0" borderId="1" xfId="0" applyNumberFormat="1"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6" fillId="0" borderId="14" xfId="0" quotePrefix="1" applyFont="1" applyBorder="1" applyAlignment="1" applyProtection="1">
      <alignment horizontal="left" vertical="center" wrapText="1"/>
      <protection locked="0"/>
    </xf>
    <xf numFmtId="14" fontId="6" fillId="0" borderId="14" xfId="0" quotePrefix="1" applyNumberFormat="1" applyFont="1" applyBorder="1" applyAlignment="1" applyProtection="1">
      <alignment horizontal="left" vertical="center" wrapText="1"/>
      <protection locked="0"/>
    </xf>
    <xf numFmtId="0" fontId="6" fillId="16" borderId="14" xfId="0" quotePrefix="1" applyFont="1" applyFill="1" applyBorder="1" applyAlignment="1" applyProtection="1">
      <alignment horizontal="left" vertical="center"/>
      <protection locked="0"/>
    </xf>
    <xf numFmtId="0" fontId="6" fillId="16" borderId="14" xfId="0"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14" xfId="0" quotePrefix="1" applyFont="1" applyBorder="1" applyAlignment="1">
      <alignment horizontal="left" vertical="center" wrapText="1"/>
    </xf>
    <xf numFmtId="0" fontId="32" fillId="0" borderId="0" xfId="0" applyFont="1" applyAlignment="1">
      <alignment horizontal="left"/>
    </xf>
    <xf numFmtId="0" fontId="27" fillId="7" borderId="9" xfId="0" applyFont="1" applyFill="1" applyBorder="1" applyAlignment="1">
      <alignment horizontal="left" vertical="center" wrapText="1"/>
    </xf>
    <xf numFmtId="0" fontId="27" fillId="8" borderId="11" xfId="0" applyFont="1" applyFill="1" applyBorder="1" applyAlignment="1">
      <alignment horizontal="left" vertical="center" wrapText="1"/>
    </xf>
    <xf numFmtId="0" fontId="27" fillId="8" borderId="12" xfId="0" applyFont="1" applyFill="1" applyBorder="1" applyAlignment="1">
      <alignment horizontal="left" vertical="center" wrapText="1"/>
    </xf>
    <xf numFmtId="0" fontId="27" fillId="8" borderId="29" xfId="0" applyFont="1" applyFill="1" applyBorder="1" applyAlignment="1">
      <alignment horizontal="left" vertical="center" wrapText="1"/>
    </xf>
    <xf numFmtId="0" fontId="27" fillId="8" borderId="30" xfId="0" applyFont="1" applyFill="1" applyBorder="1" applyAlignment="1">
      <alignment horizontal="left" vertical="center" wrapText="1"/>
    </xf>
    <xf numFmtId="0" fontId="27" fillId="8" borderId="25" xfId="0" applyFont="1" applyFill="1" applyBorder="1" applyAlignment="1">
      <alignment horizontal="left" vertical="center" wrapText="1"/>
    </xf>
    <xf numFmtId="0" fontId="32" fillId="3" borderId="17" xfId="0" applyFont="1" applyFill="1" applyBorder="1" applyAlignment="1" applyProtection="1">
      <alignment horizontal="left" vertical="top" wrapText="1"/>
    </xf>
    <xf numFmtId="0" fontId="29" fillId="10" borderId="26" xfId="0" applyFont="1" applyFill="1" applyBorder="1" applyAlignment="1">
      <alignment horizontal="left" vertical="center" wrapText="1"/>
    </xf>
    <xf numFmtId="0" fontId="29" fillId="10" borderId="33" xfId="0" applyFont="1" applyFill="1" applyBorder="1" applyAlignment="1">
      <alignment horizontal="left" vertical="center" wrapText="1"/>
    </xf>
    <xf numFmtId="0" fontId="6" fillId="3" borderId="1"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vertical="top" wrapText="1"/>
      <protection locked="0"/>
    </xf>
    <xf numFmtId="0" fontId="6" fillId="0" borderId="1" xfId="0" applyFont="1" applyBorder="1" applyAlignment="1" applyProtection="1">
      <alignment vertical="top" wrapText="1"/>
      <protection locked="0"/>
    </xf>
    <xf numFmtId="0" fontId="32" fillId="0" borderId="1" xfId="0" applyFont="1" applyBorder="1" applyAlignment="1">
      <alignment horizontal="left" vertical="top" wrapText="1"/>
    </xf>
    <xf numFmtId="0" fontId="32"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32" fillId="3" borderId="1" xfId="0" applyFont="1" applyFill="1" applyBorder="1" applyAlignment="1">
      <alignment vertical="top" wrapText="1"/>
    </xf>
    <xf numFmtId="0" fontId="32" fillId="3" borderId="1" xfId="0" applyFont="1" applyFill="1" applyBorder="1" applyAlignment="1">
      <alignment vertical="top"/>
    </xf>
    <xf numFmtId="0" fontId="6" fillId="3" borderId="1" xfId="0" applyFont="1" applyFill="1" applyBorder="1" applyAlignment="1">
      <alignment vertical="top" wrapText="1"/>
    </xf>
    <xf numFmtId="0" fontId="6" fillId="0" borderId="1" xfId="5" applyFont="1" applyBorder="1" applyAlignment="1">
      <alignment horizontal="center" vertical="top"/>
    </xf>
    <xf numFmtId="0" fontId="0" fillId="0" borderId="36"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18" borderId="0" xfId="0" applyFill="1" applyBorder="1" applyAlignment="1">
      <alignment horizontal="center"/>
    </xf>
    <xf numFmtId="0" fontId="21" fillId="7" borderId="16"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32" fillId="3" borderId="17" xfId="0" applyFont="1" applyFill="1" applyBorder="1" applyAlignment="1">
      <alignment horizontal="left" vertical="top" wrapText="1"/>
    </xf>
    <xf numFmtId="0" fontId="32" fillId="3" borderId="10" xfId="0" applyFont="1" applyFill="1" applyBorder="1" applyAlignment="1" applyProtection="1">
      <alignment horizontal="left" vertical="center" wrapText="1"/>
      <protection locked="0"/>
    </xf>
    <xf numFmtId="0" fontId="32" fillId="3" borderId="17" xfId="0" applyFont="1" applyFill="1" applyBorder="1" applyAlignment="1" applyProtection="1">
      <alignment horizontal="center" vertical="top" wrapText="1"/>
    </xf>
  </cellXfs>
  <cellStyles count="11">
    <cellStyle name="Hipervínculo" xfId="2" builtinId="8"/>
    <cellStyle name="Millares" xfId="3" builtinId="3"/>
    <cellStyle name="Millares 2" xfId="9" xr:uid="{00000000-0005-0000-0000-000002000000}"/>
    <cellStyle name="Normal" xfId="0" builtinId="0"/>
    <cellStyle name="Normal 10" xfId="4" xr:uid="{00000000-0005-0000-0000-000004000000}"/>
    <cellStyle name="Normal 11" xfId="6" xr:uid="{00000000-0005-0000-0000-000005000000}"/>
    <cellStyle name="Normal 2" xfId="1" xr:uid="{00000000-0005-0000-0000-000006000000}"/>
    <cellStyle name="Normal 21" xfId="10" xr:uid="{00000000-0005-0000-0000-000007000000}"/>
    <cellStyle name="Normal 3 3" xfId="5" xr:uid="{00000000-0005-0000-0000-000008000000}"/>
    <cellStyle name="Normal 4" xfId="8" xr:uid="{00000000-0005-0000-0000-000009000000}"/>
    <cellStyle name="Normal 7" xfId="7" xr:uid="{00000000-0005-0000-0000-00000A000000}"/>
  </cellStyles>
  <dxfs count="48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ont>
        <color theme="0"/>
      </font>
      <fill>
        <patternFill>
          <bgColor rgb="FFC0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C00000"/>
        </patternFill>
      </fill>
    </dxf>
    <dxf>
      <font>
        <color theme="0"/>
      </font>
      <fill>
        <patternFill>
          <bgColor rgb="FFFF000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ont>
        <color theme="1"/>
      </font>
      <fill>
        <patternFill>
          <bgColor rgb="FF92D050"/>
        </patternFill>
      </fill>
    </dxf>
    <dxf>
      <font>
        <color rgb="FF002060"/>
      </font>
      <fill>
        <patternFill>
          <bgColor rgb="FFFFC000"/>
        </patternFill>
      </fill>
    </dxf>
    <dxf>
      <font>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ill>
        <patternFill>
          <bgColor theme="0" tint="-4.9989318521683403E-2"/>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45A57263-ED7D-440E-A1B3-93819C60EDE9}"/>
            </a:ext>
          </a:extLst>
        </xdr:cNvPr>
        <xdr:cNvPicPr>
          <a:picLocks noChangeAspect="1"/>
        </xdr:cNvPicPr>
      </xdr:nvPicPr>
      <xdr:blipFill>
        <a:blip xmlns:r="http://schemas.openxmlformats.org/officeDocument/2006/relationships" r:embed="rId1"/>
        <a:stretch>
          <a:fillRect/>
        </a:stretch>
      </xdr:blipFill>
      <xdr:spPr>
        <a:xfrm>
          <a:off x="2171462" y="560917"/>
          <a:ext cx="1399414"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_Matriz%20Clasificacion%20Activos%20de%20Informacion_UAECOB_Nov29_Juridica_DefensaJudicial_O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x412/Downloads/5_Matriz%20Clasificacion%20Activos%20de%20Informacion_UAECOB_Reducc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x412/Downloads/6_Matriz%20Clasificacion%20Activos%20de%20Informacion_UAECOB_Estrategic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x412/Downloads/7_Matriz%20Clasificacion%20Activos%20de%20Informacion_UAECOB_Conocimien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x412/Downloads/9_Matriz%20Clasificacion%20Activos%20de%20Informacion_UAECOB_Nov24_ControlInterno_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Matriz%20Clasificacion%20Activos%20de%20Informacion_UAECOB_SCiudadano_Nov17_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_Matriz%20Clasificacion%20Activos%20de%20Informacion_UAECOB_Dic27_Manej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5_Matriz%20Clasificacion%20Activos%20de%20Informacion_UAECOB_Reduc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_Matriz%20Clasificacion%20Activos%20de%20Informacion_UAECOB_Estrateg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7_Matriz%20Clasificacion%20Activos%20de%20Informacion_UAECOB_Conocimien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_Matriz%20Clasificacion%20Activos%20de%20Informacion_UAECOB_Nov24_ControlInterno_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x412/Downloads/10_Matriz%20Clasificacion%20Activos%20de%20Informacion_UAECOB_Recursos%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x412/Downloads/4_Matriz%20Clasificacion%20Activos%20de%20Informacion_UAECOB_Dic27_Mane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Escalas"/>
      <sheetName val="Datos"/>
      <sheetName val="Activos de Información"/>
      <sheetName val="DATOS1"/>
      <sheetName val="Hoja3"/>
      <sheetName val="Resumen"/>
      <sheetName val="Hoja2"/>
      <sheetName val="Reservada"/>
      <sheetName val="Seguridad"/>
      <sheetName val="Seguridad (2)"/>
      <sheetName val="Unidades Productoras"/>
      <sheetName val="CCD"/>
    </sheetNames>
    <sheetDataSet>
      <sheetData sheetId="0"/>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Listas"/>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Listas"/>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Lista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at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G.E"/>
      <sheetName val="G.T.H"/>
      <sheetName val="MANEJO"/>
      <sheetName val="REDUCCIÓN"/>
      <sheetName val="CONOCIMIENTO"/>
      <sheetName val="S.C"/>
      <sheetName val="G.J"/>
      <sheetName val="G.R"/>
      <sheetName val="E.C"/>
      <sheetName val="Escalas"/>
      <sheetName val="Datos"/>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Escalas"/>
      <sheetName val="Datos"/>
      <sheetName val="Activos de Información"/>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REDUCCIÓN"/>
      <sheetName val="Escalas"/>
      <sheetName val="Datos"/>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ESTRATEGICA"/>
      <sheetName val="Escalas"/>
      <sheetName val="Datos"/>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CONOCIMIENTO"/>
      <sheetName val="Escalas"/>
      <sheetName val="Datos"/>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Escalas"/>
      <sheetName val="Datos"/>
      <sheetName val="Activos de Información"/>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Activos InformacionANM"/>
      <sheetName val="Listas"/>
      <sheetName val="Escalas"/>
      <sheetName val="Datos"/>
      <sheetName val="Activos de Información"/>
      <sheetName val="DATOS1"/>
      <sheetName val="Hoja3"/>
      <sheetName val="Resumen"/>
      <sheetName val="Hoja2"/>
      <sheetName val="Reservada"/>
      <sheetName val="Seguridad"/>
      <sheetName val="Seguridad (2)"/>
      <sheetName val="Unidades Productoras"/>
      <sheetName val="CCD"/>
    </sheetNames>
    <sheetDataSet>
      <sheetData sheetId="0" refreshError="1"/>
      <sheetData sheetId="1">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ato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DIO" displayName="MEDIO" ref="A16:A20" totalsRowShown="0" headerRowDxfId="481" dataDxfId="479" headerRowBorderDxfId="480" tableBorderDxfId="478">
  <autoFilter ref="A16:A20" xr:uid="{00000000-0009-0000-0100-000001000000}"/>
  <tableColumns count="1">
    <tableColumn id="1" xr3:uid="{00000000-0010-0000-0000-000001000000}" name="MEDIO" dataDxfId="477"/>
  </tableColumns>
  <tableStyleInfo name="TableStyleMedium2" showFirstColumn="0" showLastColumn="0" showRowStripes="1" showColumnStripes="0"/>
  <extLst>
    <ext xmlns:x14="http://schemas.microsoft.com/office/spreadsheetml/2009/9/main" uri="{504A1905-F514-4f6f-8877-14C23A59335A}">
      <x14:table altText="Tabla informativa 1" altTextSummary="Es información sobre medios de acceso a la informacion, tales como físicoa, electrónicos y análogo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10" displayName="Tabla10" ref="C49:C59" totalsRowShown="0" headerRowDxfId="448" dataDxfId="447">
  <autoFilter ref="C49:C59" xr:uid="{00000000-0009-0000-0100-00000A000000}"/>
  <tableColumns count="1">
    <tableColumn id="1" xr3:uid="{00000000-0010-0000-0900-000001000000}" name="FRECUENCIA" dataDxfId="446"/>
  </tableColumns>
  <tableStyleInfo name="TableStyleMedium2" showFirstColumn="0" showLastColumn="0" showRowStripes="1" showColumnStripes="0"/>
  <extLst>
    <ext xmlns:x14="http://schemas.microsoft.com/office/spreadsheetml/2009/9/main" uri="{504A1905-F514-4f6f-8877-14C23A59335A}">
      <x14:table altText="Tabla 10" altTextSummary="Lista de información casilla  &quot;frecuencia&quot;. Diaria, semanal, quicenal, mensual, bimestral, trimestral, semestral, anual etc."/>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11" displayName="Tabla11" ref="C87:C89" totalsRowShown="0" headerRowDxfId="445" dataDxfId="444">
  <autoFilter ref="C87:C89" xr:uid="{00000000-0009-0000-0100-00000B000000}"/>
  <tableColumns count="1">
    <tableColumn id="1" xr3:uid="{00000000-0010-0000-0A00-000001000000}" name="EXCEPCION" dataDxfId="443"/>
  </tableColumns>
  <tableStyleInfo name="TableStyleMedium2" showFirstColumn="0" showLastColumn="0" showRowStripes="1" showColumnStripes="0"/>
  <extLst>
    <ext xmlns:x14="http://schemas.microsoft.com/office/spreadsheetml/2009/9/main" uri="{504A1905-F514-4f6f-8877-14C23A59335A}">
      <x14:table altText="Tabla 11" altTextSummary="Es la información casilla &quot;excepción&quot; con dos ítems: total y parcial."/>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12" displayName="Tabla12" ref="D69:D83" totalsRowShown="0" headerRowDxfId="442" dataDxfId="441">
  <autoFilter ref="D69:D83" xr:uid="{00000000-0009-0000-0100-00000C000000}"/>
  <tableColumns count="1">
    <tableColumn id="1" xr3:uid="{00000000-0010-0000-0B00-000001000000}" name="PLAZO" dataDxfId="440"/>
  </tableColumns>
  <tableStyleInfo name="TableStyleMedium2" showFirstColumn="0" showLastColumn="0" showRowStripes="1" showColumnStripes="0"/>
  <extLst>
    <ext xmlns:x14="http://schemas.microsoft.com/office/spreadsheetml/2009/9/main" uri="{504A1905-F514-4f6f-8877-14C23A59335A}">
      <x14:table altText="Tabla 12" altTextSummary="Se trata de la lista de la casilla &quot;Plazo&quot; en donde se encuentra el el tiempo según su periodo semestral, varía el año desde 2021 hasta 2026."/>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3" displayName="Tabla13" ref="D87:D92" totalsRowShown="0" headerRowDxfId="439" dataDxfId="438">
  <autoFilter ref="D87:D92" xr:uid="{00000000-0009-0000-0100-00000D000000}"/>
  <tableColumns count="1">
    <tableColumn id="1" xr3:uid="{00000000-0010-0000-0C00-000001000000}" name="TIPOACTIVO" dataDxfId="437"/>
  </tableColumns>
  <tableStyleInfo name="TableStyleMedium2" showFirstColumn="0" showLastColumn="0" showRowStripes="1" showColumnStripes="0"/>
  <extLst>
    <ext xmlns:x14="http://schemas.microsoft.com/office/spreadsheetml/2009/9/main" uri="{504A1905-F514-4f6f-8877-14C23A59335A}">
      <x14:table altText="Tabla 13" altTextSummary="Se trata de la lista de la casilla &quot;Tipo activo&quot;  ya sea información físca, digital o servicio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26:F39" totalsRowShown="0" headerRowDxfId="476" dataDxfId="474" headerRowBorderDxfId="475" tableBorderDxfId="473">
  <autoFilter ref="F26:F39" xr:uid="{00000000-0009-0000-0100-000002000000}"/>
  <tableColumns count="1">
    <tableColumn id="1" xr3:uid="{00000000-0010-0000-0100-000001000000}" name="FORMATO" dataDxfId="472"/>
  </tableColumns>
  <tableStyleInfo name="TableStyleMedium2" showFirstColumn="0" showLastColumn="0" showRowStripes="1" showColumnStripes="0"/>
  <extLst>
    <ext xmlns:x14="http://schemas.microsoft.com/office/spreadsheetml/2009/9/main" uri="{504A1905-F514-4f6f-8877-14C23A59335A}">
      <x14:table altText="Tabla informativa 2" altTextSummary="Es la explicación de los varios formatosen los que se publica la informació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38:A41" totalsRowShown="0" headerRowDxfId="471" dataDxfId="470">
  <autoFilter ref="A38:A41" xr:uid="{00000000-0009-0000-0100-000003000000}"/>
  <tableColumns count="1">
    <tableColumn id="1" xr3:uid="{00000000-0010-0000-0200-000001000000}" name="ACCESO" dataDxfId="469"/>
  </tableColumns>
  <tableStyleInfo name="TableStyleMedium2" showFirstColumn="0" showLastColumn="0" showRowStripes="1" showColumnStripes="0"/>
  <extLst>
    <ext xmlns:x14="http://schemas.microsoft.com/office/spreadsheetml/2009/9/main" uri="{504A1905-F514-4f6f-8877-14C23A59335A}">
      <x14:table altText="Tabla 3" altTextSummary="Se trata de los ítems que aparecen de a cuerdo al acceso de la información, ya sea publicada o disponi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46:A55" totalsRowShown="0" headerRowDxfId="468" dataDxfId="466" headerRowBorderDxfId="467" tableBorderDxfId="465">
  <autoFilter ref="A46:A55" xr:uid="{00000000-0009-0000-0100-000004000000}"/>
  <tableColumns count="1">
    <tableColumn id="1" xr3:uid="{00000000-0010-0000-0300-000001000000}" name="CATEGORIA" dataDxfId="464"/>
  </tableColumns>
  <tableStyleInfo name="TableStyleMedium2" showFirstColumn="0" showLastColumn="0" showRowStripes="1" showColumnStripes="0"/>
  <extLst>
    <ext xmlns:x14="http://schemas.microsoft.com/office/spreadsheetml/2009/9/main" uri="{504A1905-F514-4f6f-8877-14C23A59335A}">
      <x14:table altText="Tabla 4" altTextSummary="Explica los tipos de categorías de la información, ya sean datos, equipos auxiliares, hardware, instalaciones, personas, redes de comunicación, servicios, software y soportes de informació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63:A67" totalsRowShown="0" headerRowDxfId="463" dataDxfId="461" headerRowBorderDxfId="462" tableBorderDxfId="460">
  <autoFilter ref="A63:A67" xr:uid="{00000000-0009-0000-0100-000005000000}"/>
  <tableColumns count="1">
    <tableColumn id="1" xr3:uid="{00000000-0010-0000-0400-000001000000}" name="CID" dataDxfId="459"/>
  </tableColumns>
  <tableStyleInfo name="TableStyleMedium2" showFirstColumn="0" showLastColumn="0" showRowStripes="1" showColumnStripes="0"/>
  <extLst>
    <ext xmlns:x14="http://schemas.microsoft.com/office/spreadsheetml/2009/9/main" uri="{504A1905-F514-4f6f-8877-14C23A59335A}">
      <x14:table altText="Tabla 5" altTextSummary="Rangos Altos medios y bajos de CI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82:A85" totalsRowShown="0" headerRowDxfId="458" dataDxfId="457">
  <autoFilter ref="A82:A85" xr:uid="{00000000-0009-0000-0100-000006000000}"/>
  <tableColumns count="1">
    <tableColumn id="1" xr3:uid="{00000000-0010-0000-0500-000001000000}" name="CONSULTAFISICO" dataDxfId="456"/>
  </tableColumns>
  <tableStyleInfo name="TableStyleMedium2" showFirstColumn="0" showLastColumn="0" showRowStripes="1" showColumnStripes="0"/>
  <extLst>
    <ext xmlns:x14="http://schemas.microsoft.com/office/spreadsheetml/2009/9/main" uri="{504A1905-F514-4f6f-8877-14C23A59335A}">
      <x14:table altText="Tabla 6" altTextSummary="Tipos de archivo de  consulta Físico, como archivo de gestión, archivo central y/o archivo históric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92:A98" totalsRowShown="0" headerRowDxfId="455" dataDxfId="454">
  <autoFilter ref="A92:A98" xr:uid="{00000000-0009-0000-0100-000007000000}"/>
  <tableColumns count="1">
    <tableColumn id="1" xr3:uid="{00000000-0010-0000-0600-000001000000}" name="CONSULTADIGITAL" dataDxfId="453"/>
  </tableColumns>
  <tableStyleInfo name="TableStyleMedium2" showFirstColumn="0" showLastColumn="0" showRowStripes="1" showColumnStripes="0"/>
  <extLst>
    <ext xmlns:x14="http://schemas.microsoft.com/office/spreadsheetml/2009/9/main" uri="{504A1905-F514-4f6f-8877-14C23A59335A}">
      <x14:table altText="Tabla 7" altTextSummary="Lista de ubicación de información de acuerdo a la consulta digital. Carpeta local, servidor de archivos, repositorio google, repositorio google drive, sistema de información y aplicación web"/>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8" displayName="Tabla8" ref="A104:A106" totalsRowShown="0" headerRowDxfId="452" dataDxfId="451">
  <autoFilter ref="A104:A106" xr:uid="{00000000-0009-0000-0100-000008000000}"/>
  <tableColumns count="1">
    <tableColumn id="1" xr3:uid="{00000000-0010-0000-0700-000001000000}" name="IDIOMA" dataDxfId="450"/>
  </tableColumns>
  <tableStyleInfo name="TableStyleMedium2" showFirstColumn="0" showLastColumn="0" showRowStripes="1" showColumnStripes="0"/>
  <extLst>
    <ext xmlns:x14="http://schemas.microsoft.com/office/spreadsheetml/2009/9/main" uri="{504A1905-F514-4f6f-8877-14C23A59335A}">
      <x14:table altText="Tabla 8" altTextSummary="Lista de tipos de idioma de información, Español e ingl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9" displayName="Tabla9" ref="D15:D46" totalsRowShown="0" headerRowDxfId="449" dataCellStyle="Normal 7">
  <autoFilter ref="D15:D46" xr:uid="{00000000-0009-0000-0100-000009000000}"/>
  <tableColumns count="1">
    <tableColumn id="1" xr3:uid="{00000000-0010-0000-0800-000001000000}" name="GRUPOS" dataCellStyle="Normal 7"/>
  </tableColumns>
  <tableStyleInfo name="TableStyleMedium2" showFirstColumn="0" showLastColumn="0" showRowStripes="1" showColumnStripes="0"/>
  <extLst>
    <ext xmlns:x14="http://schemas.microsoft.com/office/spreadsheetml/2009/9/main" uri="{504A1905-F514-4f6f-8877-14C23A59335A}">
      <x14:table altText="Tabla 9" altTextSummary="Lista de información casilla de grupos. No hay información"/>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8" Type="http://schemas.openxmlformats.org/officeDocument/2006/relationships/hyperlink" Target="https://bomberosbog.sharepoint.com/sites/EquipodeMejoraContinua/SitePages/Modulos-de-Capacitaci%C3%B2n.aspx?source=https%3a//bomberosbog.sharepoint.com/sites/EquipodeMejoraContinua/SitePages/Forms/ByAuthor.aspx" TargetMode="External"/><Relationship Id="rId13" Type="http://schemas.openxmlformats.org/officeDocument/2006/relationships/hyperlink" Target="https://www.bomberosbogota.gov.co/search/node/cooperacion%20internacional" TargetMode="External"/><Relationship Id="rId18" Type="http://schemas.openxmlformats.org/officeDocument/2006/relationships/hyperlink" Target="https://www.bomberosbogota.gov.co/search/node/plan%20institucional%20de%20capacitacion" TargetMode="External"/><Relationship Id="rId26" Type="http://schemas.openxmlformats.org/officeDocument/2006/relationships/printerSettings" Target="../printerSettings/printerSettings2.bin"/><Relationship Id="rId3" Type="http://schemas.openxmlformats.org/officeDocument/2006/relationships/hyperlink" Target="https://www.bomberosbogota.gov.co/search/node/proyectos%20de%20inversion" TargetMode="External"/><Relationship Id="rId21" Type="http://schemas.openxmlformats.org/officeDocument/2006/relationships/hyperlink" Target="https://www.bomberosbogota.gov.co/search/node/PLAN%20DE%20INTEGRIDAD" TargetMode="External"/><Relationship Id="rId7" Type="http://schemas.openxmlformats.org/officeDocument/2006/relationships/hyperlink" Target="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 TargetMode="External"/><Relationship Id="rId12" Type="http://schemas.openxmlformats.org/officeDocument/2006/relationships/hyperlink" Target="https://www.bomberosbogota.gov.co/transparencia/planeacion/planes/plan-antitr%C3%A1mites-2021" TargetMode="External"/><Relationship Id="rId17" Type="http://schemas.openxmlformats.org/officeDocument/2006/relationships/hyperlink" Target="https://www.bomberosbogota.gov.co/search/node/plan%20estrategico%20de%20th" TargetMode="External"/><Relationship Id="rId25" Type="http://schemas.openxmlformats.org/officeDocument/2006/relationships/hyperlink" Target="https://www.bomberosbogota.gov.co/transparencia/contratacion/plan-anual-adquisiciones/plan-anual-adquisiciones-2021" TargetMode="External"/><Relationship Id="rId2" Type="http://schemas.openxmlformats.org/officeDocument/2006/relationships/hyperlink" Target="https://gestion.pensemos.com/que-son-los-objetivos-estrategicos-y-como-crearlos-algunos-ejemplos" TargetMode="External"/><Relationship Id="rId16" Type="http://schemas.openxmlformats.org/officeDocument/2006/relationships/hyperlink" Target="https://www.bomberosbogota.gov.co/search/node/plan%20anual%20de%20vacantes" TargetMode="External"/><Relationship Id="rId20" Type="http://schemas.openxmlformats.org/officeDocument/2006/relationships/hyperlink" Target="https://www.bomberosbogota.gov.co/transparencia/planeacion/c-planes-estrat%C3%A9gicos-sectoriales-e-institucionales/plan-anual-seguridad-y" TargetMode="External"/><Relationship Id="rId29" Type="http://schemas.openxmlformats.org/officeDocument/2006/relationships/comments" Target="../comments1.xm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hyperlink" Target="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 TargetMode="External"/><Relationship Id="rId11" Type="http://schemas.openxmlformats.org/officeDocument/2006/relationships/hyperlink" Target="https://www.bomberosbogota.gov.co/transparencia/planeacion/participaci%C3%B3n-ciudadana/plan-institucional-participaci%C3%B3n-ciudadana-2021" TargetMode="External"/><Relationship Id="rId24" Type="http://schemas.openxmlformats.org/officeDocument/2006/relationships/hyperlink" Target="https://www.bomberosbogota.gov.co/transparencia/planeacion/planes-estrategicos-sectoriales-institucionales/plan-institucional-capacitacion" TargetMode="External"/><Relationship Id="rId5" Type="http://schemas.openxmlformats.org/officeDocument/2006/relationships/hyperlink" Target="https://www.bomberosbogota.gov.co/search/node/plan%20estrategico" TargetMode="External"/><Relationship Id="rId15" Type="http://schemas.openxmlformats.org/officeDocument/2006/relationships/hyperlink" Target="https://www.bomberosbogota.gov.co/search/node/plan%20de%20prevision" TargetMode="External"/><Relationship Id="rId23" Type="http://schemas.openxmlformats.org/officeDocument/2006/relationships/hyperlink" Target="https://www.bomberosbogota.gov.co/search/node/piga" TargetMode="External"/><Relationship Id="rId28" Type="http://schemas.openxmlformats.org/officeDocument/2006/relationships/vmlDrawing" Target="../drawings/vmlDrawing1.vml"/><Relationship Id="rId10" Type="http://schemas.openxmlformats.org/officeDocument/2006/relationships/hyperlink" Target="https://bomberosbog.sharepoint.com/sites/EquipodeMejoraContinua/Documentos%20compartidos/Forms/AllItems.aspx?RootFolder=%2Fsites%2FEquipodeMejoraContinua%2FDocumentos%20compartidos%2FFOGEDI&amp;FolderCTID=0x0120002D5D0E4058D2E74785ABE405D155B322" TargetMode="External"/><Relationship Id="rId19" Type="http://schemas.openxmlformats.org/officeDocument/2006/relationships/hyperlink" Target="https://www.bomberosbogota.gov.co/search/node/plan%20de%20bienestar%20e%20incentivos" TargetMode="External"/><Relationship Id="rId4" Type="http://schemas.openxmlformats.org/officeDocument/2006/relationships/hyperlink" Target="https://www.bomberosbogota.gov.co/search/node/plan%20de%20accion%20institucional" TargetMode="External"/><Relationship Id="rId9" Type="http://schemas.openxmlformats.org/officeDocument/2006/relationships/hyperlink" Target="https://bomberosbog.sharepoint.com/sites/EquipodeMejoraContinua/Documentos%20compartidos/Forms/AllItems.aspx?RootFolder=%2Fsites%2FEquipodeMejoraContinua%2FDocumentos%20compartidos%2FMIPG&amp;FolderCTID=0x0120002D5D0E4058D2E74785ABE405D155B322" TargetMode="External"/><Relationship Id="rId14" Type="http://schemas.openxmlformats.org/officeDocument/2006/relationships/hyperlink" Target="https://www.bomberosbogota.gov.co/content/rendicion-cuentas-audiencia-publica-31-agosto-2021" TargetMode="External"/><Relationship Id="rId22" Type="http://schemas.openxmlformats.org/officeDocument/2006/relationships/hyperlink" Target="https://www.bomberosbogota.gov.co/search/node/ESCALA%20SALARIAL"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G156"/>
  <sheetViews>
    <sheetView topLeftCell="A49" zoomScaleNormal="100" workbookViewId="0">
      <selection activeCell="D144" sqref="D144"/>
    </sheetView>
  </sheetViews>
  <sheetFormatPr baseColWidth="10" defaultColWidth="10.81640625" defaultRowHeight="13"/>
  <cols>
    <col min="1" max="1" width="37.54296875" style="11" customWidth="1"/>
    <col min="2" max="2" width="16.1796875" style="9" customWidth="1"/>
    <col min="3" max="3" width="24.54296875" style="9" customWidth="1"/>
    <col min="4" max="4" width="46.81640625" style="10" customWidth="1"/>
    <col min="5" max="5" width="51.1796875" style="10" customWidth="1"/>
    <col min="6" max="6" width="76" style="10" customWidth="1"/>
    <col min="7" max="7" width="57.81640625" style="10" customWidth="1"/>
    <col min="8" max="16384" width="10.81640625" style="10"/>
  </cols>
  <sheetData>
    <row r="1" spans="1:5" ht="26">
      <c r="A1" s="6" t="s">
        <v>21</v>
      </c>
      <c r="B1" s="6" t="s">
        <v>22</v>
      </c>
      <c r="C1" s="6" t="s">
        <v>23</v>
      </c>
      <c r="D1" s="6" t="s">
        <v>24</v>
      </c>
      <c r="E1" s="6" t="s">
        <v>129</v>
      </c>
    </row>
    <row r="2" spans="1:5">
      <c r="A2" s="16"/>
      <c r="B2" s="16"/>
      <c r="C2" s="16"/>
      <c r="D2" s="16"/>
      <c r="E2" s="16"/>
    </row>
    <row r="3" spans="1:5" ht="39">
      <c r="A3" s="7" t="s">
        <v>25</v>
      </c>
      <c r="B3" s="7" t="s">
        <v>59</v>
      </c>
      <c r="C3" s="7" t="s">
        <v>115</v>
      </c>
      <c r="D3" s="7" t="s">
        <v>205</v>
      </c>
      <c r="E3" s="7" t="s">
        <v>26</v>
      </c>
    </row>
    <row r="4" spans="1:5" ht="39">
      <c r="A4" s="7" t="s">
        <v>27</v>
      </c>
      <c r="B4" s="7" t="s">
        <v>59</v>
      </c>
      <c r="C4" s="7" t="s">
        <v>249</v>
      </c>
      <c r="D4" s="7" t="s">
        <v>205</v>
      </c>
      <c r="E4" s="7" t="s">
        <v>28</v>
      </c>
    </row>
    <row r="5" spans="1:5" ht="39">
      <c r="A5" s="7" t="s">
        <v>29</v>
      </c>
      <c r="B5" s="7" t="s">
        <v>59</v>
      </c>
      <c r="C5" s="7" t="s">
        <v>112</v>
      </c>
      <c r="D5" s="7" t="s">
        <v>206</v>
      </c>
      <c r="E5" s="7" t="s">
        <v>208</v>
      </c>
    </row>
    <row r="6" spans="1:5" ht="26">
      <c r="A6" s="7" t="s">
        <v>30</v>
      </c>
      <c r="B6" s="7" t="s">
        <v>61</v>
      </c>
      <c r="C6" s="7" t="s">
        <v>250</v>
      </c>
      <c r="D6" s="7" t="s">
        <v>207</v>
      </c>
      <c r="E6" s="7" t="s">
        <v>31</v>
      </c>
    </row>
    <row r="7" spans="1:5" ht="26">
      <c r="A7" s="7" t="s">
        <v>32</v>
      </c>
      <c r="B7" s="7" t="s">
        <v>61</v>
      </c>
      <c r="C7" s="7" t="s">
        <v>251</v>
      </c>
      <c r="D7" s="7" t="s">
        <v>207</v>
      </c>
      <c r="E7" s="7" t="s">
        <v>33</v>
      </c>
    </row>
    <row r="8" spans="1:5" ht="26">
      <c r="A8" s="7" t="s">
        <v>34</v>
      </c>
      <c r="B8" s="7" t="s">
        <v>61</v>
      </c>
      <c r="C8" s="7" t="s">
        <v>112</v>
      </c>
      <c r="D8" s="7" t="s">
        <v>207</v>
      </c>
      <c r="E8" s="7" t="s">
        <v>35</v>
      </c>
    </row>
    <row r="9" spans="1:5" ht="26">
      <c r="A9" s="8" t="s">
        <v>36</v>
      </c>
      <c r="B9" s="7" t="s">
        <v>61</v>
      </c>
      <c r="C9" s="7" t="s">
        <v>112</v>
      </c>
      <c r="D9" s="7" t="s">
        <v>207</v>
      </c>
      <c r="E9" s="8" t="s">
        <v>37</v>
      </c>
    </row>
    <row r="10" spans="1:5" ht="26">
      <c r="A10" s="9" t="s">
        <v>38</v>
      </c>
      <c r="B10" s="9" t="s">
        <v>39</v>
      </c>
      <c r="D10" s="7" t="s">
        <v>130</v>
      </c>
      <c r="E10" s="8" t="s">
        <v>209</v>
      </c>
    </row>
    <row r="11" spans="1:5">
      <c r="A11" s="9" t="s">
        <v>40</v>
      </c>
      <c r="B11" s="7" t="s">
        <v>235</v>
      </c>
      <c r="C11" s="9" t="s">
        <v>40</v>
      </c>
      <c r="D11" s="7" t="s">
        <v>41</v>
      </c>
      <c r="E11" s="7" t="s">
        <v>210</v>
      </c>
    </row>
    <row r="12" spans="1:5" ht="26">
      <c r="A12" s="9" t="s">
        <v>42</v>
      </c>
      <c r="B12" s="7" t="s">
        <v>241</v>
      </c>
      <c r="C12" s="7"/>
      <c r="D12" s="7" t="s">
        <v>131</v>
      </c>
      <c r="E12" s="8" t="s">
        <v>209</v>
      </c>
    </row>
    <row r="13" spans="1:5" ht="26">
      <c r="A13" s="9" t="s">
        <v>236</v>
      </c>
      <c r="B13" s="7" t="s">
        <v>61</v>
      </c>
      <c r="C13" s="9" t="s">
        <v>237</v>
      </c>
      <c r="D13" s="9" t="s">
        <v>237</v>
      </c>
      <c r="E13" s="9" t="s">
        <v>237</v>
      </c>
    </row>
    <row r="14" spans="1:5">
      <c r="A14" s="9"/>
    </row>
    <row r="15" spans="1:5">
      <c r="A15" s="9"/>
      <c r="D15" s="10" t="s">
        <v>144</v>
      </c>
    </row>
    <row r="16" spans="1:5">
      <c r="A16" s="22" t="s">
        <v>53</v>
      </c>
      <c r="D16" s="62"/>
    </row>
    <row r="17" spans="1:7" s="9" customFormat="1">
      <c r="A17" s="7" t="s">
        <v>14</v>
      </c>
      <c r="D17" s="63"/>
      <c r="E17" s="10"/>
      <c r="F17" s="10"/>
      <c r="G17" s="10"/>
    </row>
    <row r="18" spans="1:7" s="9" customFormat="1">
      <c r="A18" s="7" t="s">
        <v>213</v>
      </c>
      <c r="D18" s="63"/>
      <c r="E18" s="10"/>
      <c r="F18" s="10"/>
      <c r="G18" s="10"/>
    </row>
    <row r="19" spans="1:7" s="9" customFormat="1">
      <c r="A19" s="7" t="s">
        <v>214</v>
      </c>
      <c r="D19" s="63"/>
      <c r="E19" s="10"/>
      <c r="F19" s="10"/>
      <c r="G19" s="10"/>
    </row>
    <row r="20" spans="1:7" s="9" customFormat="1">
      <c r="A20" s="7" t="s">
        <v>215</v>
      </c>
      <c r="D20" s="64"/>
      <c r="E20" s="10"/>
      <c r="F20" s="10"/>
      <c r="G20" s="10"/>
    </row>
    <row r="21" spans="1:7" s="9" customFormat="1">
      <c r="A21" s="7"/>
      <c r="D21" s="64"/>
      <c r="E21" s="10"/>
      <c r="F21" s="10"/>
      <c r="G21" s="10"/>
    </row>
    <row r="22" spans="1:7" s="9" customFormat="1">
      <c r="D22" s="62"/>
      <c r="E22" s="10"/>
      <c r="F22" s="10"/>
      <c r="G22" s="10"/>
    </row>
    <row r="23" spans="1:7" s="9" customFormat="1">
      <c r="D23" s="62"/>
      <c r="E23" s="10"/>
      <c r="F23" s="10"/>
      <c r="G23" s="10"/>
    </row>
    <row r="24" spans="1:7" s="9" customFormat="1">
      <c r="D24" s="62"/>
      <c r="E24" s="10"/>
      <c r="F24" s="10"/>
      <c r="G24" s="10"/>
    </row>
    <row r="25" spans="1:7">
      <c r="D25" s="62"/>
    </row>
    <row r="26" spans="1:7" s="9" customFormat="1">
      <c r="D26" s="62"/>
      <c r="E26" s="10"/>
      <c r="F26" s="22" t="s">
        <v>45</v>
      </c>
      <c r="G26" s="10"/>
    </row>
    <row r="27" spans="1:7" s="9" customFormat="1">
      <c r="D27" s="62"/>
      <c r="E27" s="10"/>
      <c r="F27" s="9" t="s">
        <v>118</v>
      </c>
      <c r="G27" s="10"/>
    </row>
    <row r="28" spans="1:7" s="9" customFormat="1">
      <c r="D28" s="62"/>
      <c r="E28" s="10"/>
      <c r="F28" s="9" t="s">
        <v>119</v>
      </c>
      <c r="G28" s="10"/>
    </row>
    <row r="29" spans="1:7" s="9" customFormat="1">
      <c r="D29" s="62"/>
      <c r="E29" s="10"/>
      <c r="F29" s="9" t="s">
        <v>132</v>
      </c>
      <c r="G29" s="10"/>
    </row>
    <row r="30" spans="1:7" s="9" customFormat="1">
      <c r="D30" s="62"/>
      <c r="E30" s="10"/>
      <c r="F30" s="66" t="s">
        <v>219</v>
      </c>
      <c r="G30" s="10"/>
    </row>
    <row r="31" spans="1:7" s="9" customFormat="1">
      <c r="D31" s="62"/>
      <c r="E31" s="10"/>
      <c r="F31" s="9" t="s">
        <v>120</v>
      </c>
      <c r="G31" s="10"/>
    </row>
    <row r="32" spans="1:7" s="9" customFormat="1">
      <c r="D32" s="62"/>
      <c r="E32" s="10"/>
      <c r="F32" s="9" t="s">
        <v>121</v>
      </c>
      <c r="G32" s="10"/>
    </row>
    <row r="33" spans="1:7" s="9" customFormat="1">
      <c r="D33" s="62"/>
      <c r="E33" s="10"/>
      <c r="F33" s="9" t="s">
        <v>122</v>
      </c>
      <c r="G33" s="10"/>
    </row>
    <row r="34" spans="1:7" s="9" customFormat="1">
      <c r="D34" s="62"/>
      <c r="E34" s="10"/>
      <c r="F34" s="9" t="s">
        <v>133</v>
      </c>
      <c r="G34" s="10"/>
    </row>
    <row r="35" spans="1:7" s="9" customFormat="1">
      <c r="D35" s="62"/>
      <c r="E35" s="10"/>
      <c r="F35" s="9" t="s">
        <v>134</v>
      </c>
      <c r="G35" s="10"/>
    </row>
    <row r="36" spans="1:7" s="9" customFormat="1">
      <c r="D36" s="62"/>
      <c r="E36" s="10"/>
      <c r="F36" s="9" t="s">
        <v>220</v>
      </c>
      <c r="G36" s="10"/>
    </row>
    <row r="37" spans="1:7" s="9" customFormat="1">
      <c r="D37" s="62"/>
      <c r="E37" s="10"/>
      <c r="F37" s="9" t="s">
        <v>216</v>
      </c>
      <c r="G37" s="10"/>
    </row>
    <row r="38" spans="1:7" s="9" customFormat="1">
      <c r="A38" s="20" t="s">
        <v>136</v>
      </c>
      <c r="D38" s="62"/>
      <c r="E38" s="10"/>
      <c r="F38" s="9" t="s">
        <v>217</v>
      </c>
      <c r="G38" s="10"/>
    </row>
    <row r="39" spans="1:7" s="9" customFormat="1">
      <c r="A39" s="9" t="s">
        <v>123</v>
      </c>
      <c r="D39" s="62"/>
      <c r="E39" s="10"/>
      <c r="F39" s="7" t="s">
        <v>218</v>
      </c>
      <c r="G39" s="10"/>
    </row>
    <row r="40" spans="1:7" s="9" customFormat="1">
      <c r="A40" s="9" t="s">
        <v>124</v>
      </c>
      <c r="D40" s="62"/>
      <c r="E40" s="10"/>
      <c r="F40" s="10"/>
      <c r="G40" s="10"/>
    </row>
    <row r="41" spans="1:7" s="9" customFormat="1">
      <c r="A41" s="9" t="s">
        <v>125</v>
      </c>
      <c r="D41" s="62"/>
      <c r="E41" s="10"/>
      <c r="F41" s="10"/>
      <c r="G41" s="10"/>
    </row>
    <row r="42" spans="1:7" s="9" customFormat="1">
      <c r="D42" s="62"/>
      <c r="E42" s="10"/>
      <c r="F42" s="10"/>
      <c r="G42" s="10"/>
    </row>
    <row r="43" spans="1:7" s="9" customFormat="1">
      <c r="D43" s="62"/>
      <c r="E43" s="10"/>
      <c r="F43" s="10"/>
      <c r="G43" s="10"/>
    </row>
    <row r="44" spans="1:7" s="9" customFormat="1">
      <c r="D44" s="62"/>
      <c r="E44" s="10"/>
      <c r="F44" s="10"/>
      <c r="G44" s="10"/>
    </row>
    <row r="45" spans="1:7" s="9" customFormat="1">
      <c r="D45" s="62"/>
      <c r="E45" s="10"/>
      <c r="F45" s="10"/>
      <c r="G45" s="10"/>
    </row>
    <row r="46" spans="1:7" s="9" customFormat="1">
      <c r="A46" s="22" t="s">
        <v>137</v>
      </c>
      <c r="D46" s="19"/>
      <c r="E46" s="10"/>
      <c r="F46" s="10"/>
      <c r="G46" s="10"/>
    </row>
    <row r="47" spans="1:7" s="9" customFormat="1">
      <c r="A47" s="9" t="s">
        <v>203</v>
      </c>
      <c r="D47" s="19"/>
      <c r="E47" s="10"/>
      <c r="F47" s="10"/>
      <c r="G47" s="10"/>
    </row>
    <row r="48" spans="1:7" s="9" customFormat="1">
      <c r="A48" s="9" t="s">
        <v>46</v>
      </c>
      <c r="D48" s="10"/>
      <c r="E48" s="67" t="s">
        <v>109</v>
      </c>
      <c r="F48" s="10" t="s">
        <v>111</v>
      </c>
      <c r="G48" s="10"/>
    </row>
    <row r="49" spans="1:7" s="9" customFormat="1">
      <c r="A49" s="9" t="s">
        <v>204</v>
      </c>
      <c r="C49" s="9" t="s">
        <v>147</v>
      </c>
      <c r="E49" s="68" t="s">
        <v>242</v>
      </c>
      <c r="F49" s="10" t="s">
        <v>57</v>
      </c>
      <c r="G49" s="10"/>
    </row>
    <row r="50" spans="1:7" s="9" customFormat="1">
      <c r="A50" s="9" t="s">
        <v>47</v>
      </c>
      <c r="C50" s="9" t="s">
        <v>221</v>
      </c>
      <c r="E50" s="69" t="s">
        <v>63</v>
      </c>
      <c r="F50" s="10" t="s">
        <v>57</v>
      </c>
      <c r="G50" s="10"/>
    </row>
    <row r="51" spans="1:7" s="9" customFormat="1">
      <c r="A51" s="9" t="s">
        <v>48</v>
      </c>
      <c r="C51" s="9" t="s">
        <v>222</v>
      </c>
      <c r="E51" s="68" t="s">
        <v>243</v>
      </c>
      <c r="F51" s="10" t="s">
        <v>232</v>
      </c>
      <c r="G51" s="10"/>
    </row>
    <row r="52" spans="1:7" s="9" customFormat="1">
      <c r="A52" s="9" t="s">
        <v>49</v>
      </c>
      <c r="C52" s="9" t="s">
        <v>223</v>
      </c>
      <c r="E52" s="69" t="s">
        <v>62</v>
      </c>
      <c r="F52" s="9" t="s">
        <v>232</v>
      </c>
      <c r="G52" s="10"/>
    </row>
    <row r="53" spans="1:7" s="9" customFormat="1">
      <c r="A53" s="9" t="s">
        <v>50</v>
      </c>
      <c r="C53" s="9" t="s">
        <v>224</v>
      </c>
      <c r="E53" s="68" t="s">
        <v>244</v>
      </c>
      <c r="F53" s="9" t="s">
        <v>232</v>
      </c>
      <c r="G53" s="10"/>
    </row>
    <row r="54" spans="1:7" s="9" customFormat="1">
      <c r="A54" s="9" t="s">
        <v>202</v>
      </c>
      <c r="C54" s="9" t="s">
        <v>225</v>
      </c>
      <c r="E54" s="69" t="s">
        <v>245</v>
      </c>
      <c r="F54" s="9" t="s">
        <v>232</v>
      </c>
      <c r="G54" s="10"/>
    </row>
    <row r="55" spans="1:7" s="9" customFormat="1">
      <c r="A55" s="9" t="s">
        <v>51</v>
      </c>
      <c r="C55" s="9" t="s">
        <v>226</v>
      </c>
      <c r="E55" s="68" t="s">
        <v>246</v>
      </c>
      <c r="F55" s="10" t="s">
        <v>231</v>
      </c>
      <c r="G55" s="10"/>
    </row>
    <row r="56" spans="1:7" s="9" customFormat="1">
      <c r="C56" s="9" t="s">
        <v>227</v>
      </c>
      <c r="E56" s="69" t="s">
        <v>247</v>
      </c>
      <c r="F56" s="10" t="s">
        <v>231</v>
      </c>
      <c r="G56" s="10"/>
    </row>
    <row r="57" spans="1:7" s="9" customFormat="1">
      <c r="A57" s="9" t="s">
        <v>107</v>
      </c>
      <c r="C57" s="9" t="s">
        <v>228</v>
      </c>
      <c r="E57" s="68" t="s">
        <v>248</v>
      </c>
      <c r="F57" s="10" t="s">
        <v>231</v>
      </c>
      <c r="G57" s="10"/>
    </row>
    <row r="58" spans="1:7" s="9" customFormat="1" ht="12.75" customHeight="1">
      <c r="C58" s="9" t="s">
        <v>229</v>
      </c>
      <c r="E58" s="69"/>
      <c r="F58" s="10"/>
      <c r="G58" s="10"/>
    </row>
    <row r="59" spans="1:7" s="9" customFormat="1" ht="12.75" customHeight="1">
      <c r="C59" s="9" t="s">
        <v>230</v>
      </c>
      <c r="E59" s="68"/>
      <c r="F59" s="10"/>
      <c r="G59" s="10"/>
    </row>
    <row r="60" spans="1:7" s="9" customFormat="1">
      <c r="E60" s="69"/>
      <c r="F60" s="10"/>
      <c r="G60" s="10"/>
    </row>
    <row r="61" spans="1:7" s="9" customFormat="1">
      <c r="E61" s="68"/>
      <c r="F61" s="10"/>
      <c r="G61" s="10"/>
    </row>
    <row r="62" spans="1:7" s="9" customFormat="1">
      <c r="A62" s="76"/>
      <c r="E62" s="69"/>
      <c r="F62" s="10"/>
      <c r="G62" s="10"/>
    </row>
    <row r="63" spans="1:7" s="9" customFormat="1">
      <c r="A63" s="22" t="s">
        <v>138</v>
      </c>
      <c r="E63" s="68"/>
      <c r="F63" s="10"/>
      <c r="G63" s="10"/>
    </row>
    <row r="64" spans="1:7" s="9" customFormat="1">
      <c r="A64" s="9" t="s">
        <v>238</v>
      </c>
      <c r="E64" s="69"/>
      <c r="F64" s="10"/>
      <c r="G64" s="10"/>
    </row>
    <row r="65" spans="1:7" s="9" customFormat="1">
      <c r="A65" s="9" t="s">
        <v>239</v>
      </c>
      <c r="E65" s="68"/>
      <c r="F65" s="10"/>
      <c r="G65" s="10"/>
    </row>
    <row r="66" spans="1:7" s="9" customFormat="1">
      <c r="A66" s="9" t="s">
        <v>240</v>
      </c>
      <c r="F66" s="10"/>
      <c r="G66" s="10"/>
    </row>
    <row r="67" spans="1:7" s="9" customFormat="1">
      <c r="A67" s="9" t="s">
        <v>107</v>
      </c>
      <c r="G67" s="10"/>
    </row>
    <row r="68" spans="1:7" s="9" customFormat="1">
      <c r="D68" s="10"/>
      <c r="E68" s="10"/>
      <c r="F68" s="10"/>
      <c r="G68" s="10"/>
    </row>
    <row r="69" spans="1:7" s="9" customFormat="1">
      <c r="D69" s="23" t="s">
        <v>162</v>
      </c>
      <c r="E69" s="10"/>
      <c r="F69" s="10"/>
      <c r="G69" s="10"/>
    </row>
    <row r="70" spans="1:7" s="9" customFormat="1">
      <c r="D70" s="10" t="s">
        <v>44</v>
      </c>
      <c r="E70" s="10"/>
      <c r="F70" s="10"/>
      <c r="G70" s="10"/>
    </row>
    <row r="71" spans="1:7" s="9" customFormat="1">
      <c r="D71" s="10" t="s">
        <v>149</v>
      </c>
      <c r="E71" s="10"/>
      <c r="F71" s="10"/>
      <c r="G71" s="10"/>
    </row>
    <row r="72" spans="1:7" s="9" customFormat="1">
      <c r="D72" s="10" t="s">
        <v>150</v>
      </c>
      <c r="E72" s="10"/>
      <c r="F72" s="10"/>
      <c r="G72" s="10"/>
    </row>
    <row r="73" spans="1:7" s="9" customFormat="1">
      <c r="D73" s="10" t="s">
        <v>151</v>
      </c>
      <c r="E73" s="10"/>
      <c r="F73" s="10"/>
      <c r="G73" s="10"/>
    </row>
    <row r="74" spans="1:7" s="9" customFormat="1">
      <c r="D74" s="10" t="s">
        <v>152</v>
      </c>
      <c r="E74" s="10"/>
      <c r="F74" s="10"/>
      <c r="G74" s="10"/>
    </row>
    <row r="75" spans="1:7" s="9" customFormat="1">
      <c r="D75" s="10" t="s">
        <v>153</v>
      </c>
      <c r="E75" s="10"/>
      <c r="F75" s="10"/>
      <c r="G75" s="10"/>
    </row>
    <row r="76" spans="1:7" s="9" customFormat="1">
      <c r="D76" s="10" t="s">
        <v>154</v>
      </c>
      <c r="E76" s="10"/>
      <c r="F76" s="10"/>
      <c r="G76" s="10"/>
    </row>
    <row r="77" spans="1:7" s="9" customFormat="1">
      <c r="D77" s="10" t="s">
        <v>155</v>
      </c>
      <c r="E77" s="10"/>
      <c r="F77" s="10"/>
      <c r="G77" s="10"/>
    </row>
    <row r="78" spans="1:7" s="9" customFormat="1">
      <c r="D78" s="10" t="s">
        <v>156</v>
      </c>
      <c r="E78" s="10"/>
      <c r="F78" s="10"/>
      <c r="G78" s="10"/>
    </row>
    <row r="79" spans="1:7" s="9" customFormat="1">
      <c r="D79" s="10" t="s">
        <v>157</v>
      </c>
      <c r="E79" s="10"/>
      <c r="F79" s="10"/>
      <c r="G79" s="10"/>
    </row>
    <row r="80" spans="1:7" s="9" customFormat="1">
      <c r="D80" s="10" t="s">
        <v>158</v>
      </c>
      <c r="E80" s="10"/>
      <c r="F80" s="10"/>
      <c r="G80" s="10"/>
    </row>
    <row r="81" spans="1:7" s="9" customFormat="1">
      <c r="D81" s="10" t="s">
        <v>159</v>
      </c>
      <c r="E81" s="10"/>
      <c r="F81" s="10"/>
      <c r="G81" s="10"/>
    </row>
    <row r="82" spans="1:7" s="9" customFormat="1">
      <c r="A82" s="21" t="s">
        <v>139</v>
      </c>
      <c r="D82" s="10" t="s">
        <v>160</v>
      </c>
      <c r="E82" s="10"/>
      <c r="F82" s="10"/>
      <c r="G82" s="10"/>
    </row>
    <row r="83" spans="1:7" s="9" customFormat="1">
      <c r="A83" s="9" t="s">
        <v>16</v>
      </c>
      <c r="D83" s="10" t="s">
        <v>161</v>
      </c>
      <c r="E83" s="10"/>
      <c r="F83" s="10"/>
      <c r="G83" s="10"/>
    </row>
    <row r="84" spans="1:7" s="9" customFormat="1">
      <c r="A84" s="9" t="s">
        <v>126</v>
      </c>
      <c r="D84" s="10"/>
      <c r="E84" s="10"/>
      <c r="F84" s="10"/>
      <c r="G84" s="10"/>
    </row>
    <row r="85" spans="1:7" s="9" customFormat="1">
      <c r="A85" s="9" t="s">
        <v>135</v>
      </c>
      <c r="D85" s="10"/>
      <c r="E85" s="10"/>
      <c r="F85" s="10"/>
      <c r="G85" s="10"/>
    </row>
    <row r="86" spans="1:7" s="9" customFormat="1">
      <c r="D86" s="10"/>
      <c r="E86" s="10"/>
      <c r="F86" s="10"/>
      <c r="G86" s="10"/>
    </row>
    <row r="87" spans="1:7" s="9" customFormat="1">
      <c r="C87" s="9" t="s">
        <v>148</v>
      </c>
      <c r="D87" s="10" t="s">
        <v>163</v>
      </c>
      <c r="E87" s="10"/>
      <c r="F87" s="10"/>
      <c r="G87" s="10"/>
    </row>
    <row r="88" spans="1:7" s="9" customFormat="1" ht="14.5">
      <c r="A88" s="9" t="s">
        <v>107</v>
      </c>
      <c r="C88" s="9" t="s">
        <v>114</v>
      </c>
      <c r="D88" s="65" t="s">
        <v>211</v>
      </c>
      <c r="E88" s="10"/>
      <c r="F88" s="10"/>
      <c r="G88" s="10"/>
    </row>
    <row r="89" spans="1:7" s="9" customFormat="1" ht="14.5">
      <c r="C89" s="9" t="s">
        <v>113</v>
      </c>
      <c r="D89" s="65" t="s">
        <v>212</v>
      </c>
      <c r="E89" s="10"/>
      <c r="F89" s="10"/>
      <c r="G89" s="10"/>
    </row>
    <row r="90" spans="1:7" s="9" customFormat="1" ht="14.5">
      <c r="D90" s="65" t="s">
        <v>56</v>
      </c>
      <c r="E90" s="10"/>
      <c r="F90" s="10"/>
      <c r="G90" s="10"/>
    </row>
    <row r="91" spans="1:7" s="9" customFormat="1" ht="14.5">
      <c r="D91" s="65" t="s">
        <v>55</v>
      </c>
      <c r="E91" s="10"/>
      <c r="F91" s="10"/>
      <c r="G91" s="10"/>
    </row>
    <row r="92" spans="1:7" s="9" customFormat="1" ht="14.5">
      <c r="A92" s="21" t="s">
        <v>140</v>
      </c>
      <c r="D92" s="65" t="s">
        <v>50</v>
      </c>
      <c r="E92" s="10"/>
      <c r="F92" s="10"/>
      <c r="G92" s="10"/>
    </row>
    <row r="93" spans="1:7" s="9" customFormat="1">
      <c r="A93" s="9" t="s">
        <v>127</v>
      </c>
      <c r="D93" s="10"/>
      <c r="E93" s="10"/>
      <c r="F93" s="10"/>
      <c r="G93" s="10"/>
    </row>
    <row r="94" spans="1:7" s="9" customFormat="1">
      <c r="A94" s="9" t="s">
        <v>128</v>
      </c>
      <c r="D94" s="10"/>
      <c r="E94" s="10"/>
      <c r="F94" s="10"/>
      <c r="G94" s="10"/>
    </row>
    <row r="95" spans="1:7" s="9" customFormat="1">
      <c r="A95" s="9" t="s">
        <v>234</v>
      </c>
      <c r="D95" s="10"/>
      <c r="E95" s="10"/>
      <c r="F95" s="10"/>
      <c r="G95" s="10"/>
    </row>
    <row r="96" spans="1:7" s="9" customFormat="1">
      <c r="A96" s="9" t="s">
        <v>233</v>
      </c>
      <c r="D96" s="10"/>
      <c r="E96" s="10"/>
      <c r="F96" s="10"/>
      <c r="G96" s="10"/>
    </row>
    <row r="97" spans="1:7" s="9" customFormat="1">
      <c r="A97" s="9" t="s">
        <v>43</v>
      </c>
      <c r="D97" s="10"/>
      <c r="E97" s="10"/>
      <c r="F97" s="10"/>
      <c r="G97" s="10"/>
    </row>
    <row r="98" spans="1:7" s="9" customFormat="1">
      <c r="A98" s="9" t="s">
        <v>143</v>
      </c>
      <c r="D98" s="10"/>
      <c r="E98" s="10"/>
      <c r="F98" s="10"/>
      <c r="G98" s="10"/>
    </row>
    <row r="99" spans="1:7" s="9" customFormat="1">
      <c r="D99" s="10"/>
      <c r="E99" s="10"/>
      <c r="F99" s="10"/>
      <c r="G99" s="10"/>
    </row>
    <row r="100" spans="1:7" s="9" customFormat="1">
      <c r="D100" s="10"/>
      <c r="E100" s="10"/>
      <c r="F100" s="10"/>
      <c r="G100" s="10"/>
    </row>
    <row r="101" spans="1:7" s="9" customFormat="1" hidden="1">
      <c r="D101" s="10"/>
      <c r="E101" s="10"/>
      <c r="F101" s="10"/>
      <c r="G101" s="10"/>
    </row>
    <row r="102" spans="1:7" s="9" customFormat="1" hidden="1">
      <c r="D102" s="10"/>
      <c r="E102" s="10"/>
      <c r="F102" s="10"/>
      <c r="G102" s="10"/>
    </row>
    <row r="103" spans="1:7" s="9" customFormat="1">
      <c r="D103" s="10"/>
      <c r="E103" s="10"/>
      <c r="F103" s="10"/>
      <c r="G103" s="10"/>
    </row>
    <row r="104" spans="1:7" s="9" customFormat="1">
      <c r="A104" s="9" t="s">
        <v>141</v>
      </c>
      <c r="D104" s="10"/>
      <c r="E104" s="10"/>
      <c r="F104" s="10"/>
      <c r="G104" s="10"/>
    </row>
    <row r="105" spans="1:7" s="9" customFormat="1">
      <c r="A105" s="9" t="s">
        <v>13</v>
      </c>
      <c r="D105" s="10"/>
      <c r="E105" s="10"/>
      <c r="F105" s="10"/>
      <c r="G105" s="10"/>
    </row>
    <row r="106" spans="1:7" s="9" customFormat="1">
      <c r="A106" s="9" t="s">
        <v>201</v>
      </c>
      <c r="D106" s="10"/>
      <c r="E106" s="10"/>
      <c r="F106" s="10"/>
      <c r="G106" s="10"/>
    </row>
    <row r="107" spans="1:7" s="9" customFormat="1">
      <c r="D107" s="10"/>
      <c r="E107" s="10"/>
      <c r="F107" s="10"/>
      <c r="G107" s="10"/>
    </row>
    <row r="108" spans="1:7" s="9" customFormat="1" hidden="1">
      <c r="D108" s="10"/>
      <c r="E108" s="10"/>
      <c r="F108" s="10"/>
      <c r="G108" s="10"/>
    </row>
    <row r="109" spans="1:7" s="9" customFormat="1" hidden="1">
      <c r="D109" s="10"/>
      <c r="E109" s="10"/>
      <c r="F109" s="10"/>
      <c r="G109" s="10"/>
    </row>
    <row r="110" spans="1:7" s="9" customFormat="1" hidden="1">
      <c r="D110" s="10"/>
      <c r="E110" s="10"/>
      <c r="F110" s="10"/>
      <c r="G110" s="10"/>
    </row>
    <row r="111" spans="1:7" s="9" customFormat="1" hidden="1">
      <c r="D111" s="10"/>
      <c r="E111" s="10"/>
      <c r="F111" s="10"/>
      <c r="G111" s="10"/>
    </row>
    <row r="112" spans="1:7" s="9" customFormat="1" hidden="1">
      <c r="D112" s="10"/>
      <c r="E112" s="10"/>
      <c r="F112" s="10"/>
      <c r="G112" s="10"/>
    </row>
    <row r="113" spans="1:7" s="9" customFormat="1" hidden="1">
      <c r="D113" s="10"/>
      <c r="E113" s="10"/>
      <c r="F113" s="10"/>
      <c r="G113" s="10"/>
    </row>
    <row r="114" spans="1:7" s="9" customFormat="1" hidden="1">
      <c r="D114" s="10"/>
      <c r="E114" s="10"/>
      <c r="F114" s="10"/>
      <c r="G114" s="10"/>
    </row>
    <row r="115" spans="1:7" s="9" customFormat="1" hidden="1">
      <c r="D115" s="10"/>
      <c r="E115" s="10"/>
      <c r="F115" s="10"/>
      <c r="G115" s="10"/>
    </row>
    <row r="116" spans="1:7" s="9" customFormat="1" hidden="1">
      <c r="D116" s="10"/>
      <c r="E116" s="10"/>
      <c r="F116" s="10"/>
      <c r="G116" s="10"/>
    </row>
    <row r="117" spans="1:7" s="9" customFormat="1" hidden="1">
      <c r="D117" s="10"/>
      <c r="E117" s="10"/>
      <c r="F117" s="10"/>
      <c r="G117" s="10"/>
    </row>
    <row r="118" spans="1:7" s="9" customFormat="1" hidden="1">
      <c r="D118" s="10"/>
      <c r="E118" s="10"/>
      <c r="F118" s="10"/>
      <c r="G118" s="10"/>
    </row>
    <row r="119" spans="1:7" s="9" customFormat="1" ht="13.5" thickBot="1">
      <c r="D119" s="10"/>
      <c r="E119" s="10"/>
      <c r="F119" s="10"/>
      <c r="G119" s="10"/>
    </row>
    <row r="120" spans="1:7" ht="52.5" thickBot="1">
      <c r="A120" s="54" t="s">
        <v>164</v>
      </c>
      <c r="B120" s="55" t="s">
        <v>175</v>
      </c>
      <c r="C120" s="55" t="s">
        <v>165</v>
      </c>
      <c r="D120" s="55" t="s">
        <v>166</v>
      </c>
    </row>
    <row r="121" spans="1:7" ht="12.75" customHeight="1">
      <c r="A121" s="94" t="s">
        <v>167</v>
      </c>
      <c r="B121" s="80"/>
      <c r="C121" s="86"/>
      <c r="D121" s="96"/>
    </row>
    <row r="122" spans="1:7" ht="65.5" thickBot="1">
      <c r="A122" s="83" t="s">
        <v>168</v>
      </c>
      <c r="B122" s="81"/>
      <c r="C122" s="81" t="s">
        <v>169</v>
      </c>
      <c r="D122" s="85"/>
    </row>
    <row r="123" spans="1:7" ht="39">
      <c r="A123" s="94" t="s">
        <v>171</v>
      </c>
      <c r="B123" s="81" t="s">
        <v>196</v>
      </c>
      <c r="C123" s="81"/>
      <c r="D123" s="84" t="s">
        <v>170</v>
      </c>
    </row>
    <row r="124" spans="1:7" ht="39.5" thickBot="1">
      <c r="A124" s="83" t="s">
        <v>172</v>
      </c>
      <c r="B124" s="81"/>
      <c r="C124" s="81"/>
      <c r="D124" s="85"/>
    </row>
    <row r="125" spans="1:7">
      <c r="A125" s="94" t="s">
        <v>173</v>
      </c>
      <c r="B125" s="81"/>
      <c r="C125" s="81"/>
      <c r="D125" s="85"/>
    </row>
    <row r="126" spans="1:7" ht="26.5" thickBot="1">
      <c r="A126" s="83" t="s">
        <v>174</v>
      </c>
      <c r="B126" s="82"/>
      <c r="C126" s="82"/>
      <c r="D126" s="95"/>
    </row>
    <row r="127" spans="1:7" ht="13.5" thickBot="1"/>
    <row r="128" spans="1:7" ht="52.5" thickBot="1">
      <c r="A128" s="56" t="s">
        <v>164</v>
      </c>
      <c r="B128" s="57" t="s">
        <v>175</v>
      </c>
      <c r="C128" s="57" t="s">
        <v>165</v>
      </c>
      <c r="D128" s="57" t="s">
        <v>166</v>
      </c>
    </row>
    <row r="129" spans="1:4" ht="12.75" customHeight="1">
      <c r="A129" s="24" t="s">
        <v>167</v>
      </c>
      <c r="B129" s="88"/>
      <c r="C129" s="91" t="s">
        <v>176</v>
      </c>
      <c r="D129" s="26" t="s">
        <v>178</v>
      </c>
    </row>
    <row r="130" spans="1:4" ht="39">
      <c r="A130" s="24" t="s">
        <v>168</v>
      </c>
      <c r="B130" s="89"/>
      <c r="C130" s="72" t="s">
        <v>177</v>
      </c>
      <c r="D130" s="29"/>
    </row>
    <row r="131" spans="1:4" ht="15" thickBot="1">
      <c r="A131" s="25"/>
      <c r="B131" s="89"/>
      <c r="C131" s="92"/>
      <c r="D131" s="26" t="s">
        <v>179</v>
      </c>
    </row>
    <row r="132" spans="1:4" ht="14.5">
      <c r="A132" s="91" t="s">
        <v>171</v>
      </c>
      <c r="B132" s="87"/>
      <c r="C132" s="92"/>
      <c r="D132" s="29"/>
    </row>
    <row r="133" spans="1:4" ht="39.5" thickBot="1">
      <c r="A133" s="73" t="s">
        <v>172</v>
      </c>
      <c r="B133" s="87" t="s">
        <v>195</v>
      </c>
      <c r="C133" s="92"/>
      <c r="D133" s="29"/>
    </row>
    <row r="134" spans="1:4" ht="14.5">
      <c r="A134" s="24" t="s">
        <v>173</v>
      </c>
      <c r="B134" s="89"/>
      <c r="C134" s="92"/>
      <c r="D134" s="27"/>
    </row>
    <row r="135" spans="1:4" ht="26.5" thickBot="1">
      <c r="A135" s="30" t="s">
        <v>174</v>
      </c>
      <c r="B135" s="90"/>
      <c r="C135" s="93"/>
      <c r="D135" s="28"/>
    </row>
    <row r="136" spans="1:4" ht="13.5" thickBot="1"/>
    <row r="137" spans="1:4" ht="39.5" thickBot="1">
      <c r="A137" s="58" t="s">
        <v>164</v>
      </c>
      <c r="B137" s="59" t="s">
        <v>175</v>
      </c>
      <c r="C137" s="59" t="s">
        <v>180</v>
      </c>
      <c r="D137" s="59" t="s">
        <v>181</v>
      </c>
    </row>
    <row r="138" spans="1:4" ht="25.5" customHeight="1">
      <c r="A138" s="31" t="s">
        <v>167</v>
      </c>
      <c r="B138" s="99"/>
      <c r="C138" s="98" t="s">
        <v>182</v>
      </c>
      <c r="D138" s="33" t="s">
        <v>185</v>
      </c>
    </row>
    <row r="139" spans="1:4" ht="39">
      <c r="A139" s="31" t="s">
        <v>168</v>
      </c>
      <c r="B139" s="100"/>
      <c r="C139" s="102"/>
      <c r="D139" s="34"/>
    </row>
    <row r="140" spans="1:4" ht="39.5" thickBot="1">
      <c r="A140" s="32"/>
      <c r="B140" s="100"/>
      <c r="C140" s="74" t="s">
        <v>183</v>
      </c>
      <c r="D140" s="33" t="s">
        <v>186</v>
      </c>
    </row>
    <row r="141" spans="1:4" ht="39">
      <c r="A141" s="98" t="s">
        <v>171</v>
      </c>
      <c r="B141" s="97" t="s">
        <v>194</v>
      </c>
      <c r="C141" s="74" t="s">
        <v>184</v>
      </c>
      <c r="D141" s="34"/>
    </row>
    <row r="142" spans="1:4" ht="39.5" thickBot="1">
      <c r="A142" s="75" t="s">
        <v>172</v>
      </c>
      <c r="B142" s="97"/>
      <c r="C142" s="103"/>
      <c r="D142" s="34"/>
    </row>
    <row r="143" spans="1:4" ht="14.5">
      <c r="A143" s="31" t="s">
        <v>173</v>
      </c>
      <c r="B143" s="100"/>
      <c r="C143" s="103"/>
      <c r="D143" s="35"/>
    </row>
    <row r="144" spans="1:4" ht="26.5" thickBot="1">
      <c r="A144" s="37" t="s">
        <v>174</v>
      </c>
      <c r="B144" s="101"/>
      <c r="C144" s="104"/>
      <c r="D144" s="36"/>
    </row>
    <row r="145" spans="1:4" ht="13.5" thickBot="1"/>
    <row r="146" spans="1:4" ht="52.5" thickBot="1">
      <c r="A146" s="60" t="s">
        <v>164</v>
      </c>
      <c r="B146" s="61" t="s">
        <v>175</v>
      </c>
      <c r="C146" s="61" t="s">
        <v>187</v>
      </c>
      <c r="D146" s="61" t="s">
        <v>188</v>
      </c>
    </row>
    <row r="147" spans="1:4" ht="25.5" customHeight="1">
      <c r="A147" s="38" t="s">
        <v>167</v>
      </c>
      <c r="B147" s="77"/>
      <c r="C147" s="41" t="s">
        <v>182</v>
      </c>
      <c r="D147" s="41" t="s">
        <v>190</v>
      </c>
    </row>
    <row r="148" spans="1:4" ht="39">
      <c r="A148" s="38" t="s">
        <v>168</v>
      </c>
      <c r="B148" s="78"/>
      <c r="C148" s="42"/>
      <c r="D148" s="42"/>
    </row>
    <row r="149" spans="1:4" ht="33" customHeight="1">
      <c r="A149" s="39"/>
      <c r="B149" s="78"/>
      <c r="C149" s="41" t="s">
        <v>189</v>
      </c>
      <c r="D149" s="41" t="s">
        <v>191</v>
      </c>
    </row>
    <row r="150" spans="1:4" ht="15" thickBot="1">
      <c r="A150" s="39"/>
      <c r="B150" s="78"/>
      <c r="C150" s="43"/>
      <c r="D150" s="42"/>
    </row>
    <row r="151" spans="1:4" ht="39">
      <c r="A151" s="39"/>
      <c r="B151" s="77" t="s">
        <v>193</v>
      </c>
      <c r="C151" s="43"/>
      <c r="D151" s="41" t="s">
        <v>192</v>
      </c>
    </row>
    <row r="152" spans="1:4" ht="15" thickBot="1">
      <c r="A152" s="40"/>
      <c r="B152" s="78"/>
      <c r="C152" s="43"/>
      <c r="D152" s="42"/>
    </row>
    <row r="153" spans="1:4" ht="14.5">
      <c r="A153" s="38" t="s">
        <v>171</v>
      </c>
      <c r="B153" s="78"/>
      <c r="C153" s="43"/>
      <c r="D153" s="42"/>
    </row>
    <row r="154" spans="1:4" ht="39.5" thickBot="1">
      <c r="A154" s="45" t="s">
        <v>172</v>
      </c>
      <c r="B154" s="78"/>
      <c r="C154" s="43"/>
      <c r="D154" s="42"/>
    </row>
    <row r="155" spans="1:4" ht="14.5">
      <c r="A155" s="38" t="s">
        <v>173</v>
      </c>
      <c r="B155" s="78"/>
      <c r="C155" s="43"/>
      <c r="D155" s="43"/>
    </row>
    <row r="156" spans="1:4" ht="26.5" thickBot="1">
      <c r="A156" s="45" t="s">
        <v>174</v>
      </c>
      <c r="B156" s="79"/>
      <c r="C156" s="44"/>
      <c r="D156" s="44"/>
    </row>
  </sheetData>
  <pageMargins left="0.7" right="0.7" top="0.75" bottom="0.75" header="0.3" footer="0.3"/>
  <pageSetup paperSize="5" orientation="portrait" horizontalDpi="4294967292"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14"/>
  <sheetViews>
    <sheetView showGridLines="0" showZeros="0" tabSelected="1" zoomScale="60" zoomScaleNormal="60" workbookViewId="0"/>
  </sheetViews>
  <sheetFormatPr baseColWidth="10" defaultColWidth="0" defaultRowHeight="75" customHeight="1"/>
  <cols>
    <col min="1" max="1" width="7.81640625" style="2" customWidth="1"/>
    <col min="2" max="2" width="13.26953125" style="281" customWidth="1"/>
    <col min="3" max="3" width="22" style="2" customWidth="1"/>
    <col min="4" max="4" width="32.7265625" style="2" customWidth="1"/>
    <col min="5" max="5" width="52.26953125" style="2" customWidth="1"/>
    <col min="6" max="6" width="9.7265625" style="2" customWidth="1"/>
    <col min="7" max="7" width="15.453125" style="2" customWidth="1"/>
    <col min="8" max="8" width="17.1796875" style="2" customWidth="1"/>
    <col min="9" max="9" width="33.1796875" style="2" customWidth="1"/>
    <col min="10" max="10" width="14.54296875" style="2" customWidth="1"/>
    <col min="11" max="11" width="25.1796875" style="2" customWidth="1"/>
    <col min="12" max="13" width="26.54296875" style="2" customWidth="1"/>
    <col min="14" max="14" width="29" style="2" customWidth="1"/>
    <col min="15" max="15" width="17.54296875" style="2" customWidth="1"/>
    <col min="16" max="16" width="18" style="2" customWidth="1"/>
    <col min="17" max="17" width="47.54296875" style="2" customWidth="1"/>
    <col min="18" max="18" width="19.81640625" style="2" customWidth="1"/>
    <col min="19" max="19" width="22" style="2" customWidth="1"/>
    <col min="20" max="20" width="22.453125" style="2" customWidth="1"/>
    <col min="21" max="21" width="12.453125" style="2" customWidth="1"/>
    <col min="22" max="22" width="23.81640625" style="2" customWidth="1"/>
    <col min="23" max="23" width="23.26953125" style="2" customWidth="1"/>
    <col min="24" max="24" width="21" style="2" customWidth="1"/>
    <col min="25" max="25" width="22" style="2" customWidth="1"/>
    <col min="26" max="26" width="16.7265625" style="2" customWidth="1"/>
    <col min="27" max="27" width="23.1796875" style="2" customWidth="1"/>
    <col min="28" max="29" width="25.1796875" style="2" customWidth="1"/>
    <col min="30" max="30" width="22.7265625" style="2" customWidth="1"/>
    <col min="31" max="31" width="22.1796875" style="2" customWidth="1"/>
    <col min="32" max="32" width="19.26953125" style="2" customWidth="1"/>
    <col min="33" max="33" width="20.26953125" style="2" customWidth="1"/>
    <col min="34" max="34" width="19.7265625" style="2" customWidth="1"/>
    <col min="35" max="35" width="17.54296875" style="2" customWidth="1"/>
    <col min="36" max="36" width="15.54296875" style="2" customWidth="1"/>
    <col min="37" max="37" width="21.81640625" style="2" customWidth="1"/>
    <col min="38" max="38" width="17.1796875" style="2" customWidth="1"/>
    <col min="39" max="39" width="14.26953125" style="2" customWidth="1"/>
    <col min="40" max="40" width="19.26953125" style="2" customWidth="1"/>
    <col min="41" max="41" width="15.54296875" style="2" customWidth="1"/>
    <col min="42" max="42" width="16.1796875" style="2" customWidth="1"/>
    <col min="43" max="43" width="23.453125" style="5" customWidth="1"/>
    <col min="44" max="44" width="19" style="2" hidden="1" customWidth="1"/>
    <col min="45" max="45" width="13.54296875" style="2" customWidth="1"/>
    <col min="46" max="46" width="23.453125" style="12" customWidth="1"/>
    <col min="47" max="47" width="29.54296875" style="12" customWidth="1"/>
    <col min="48" max="48" width="35" style="12" customWidth="1"/>
    <col min="49" max="49" width="43" style="12" customWidth="1"/>
    <col min="50" max="50" width="29.1796875" style="12" customWidth="1"/>
    <col min="51" max="51" width="13.1796875" style="1" customWidth="1"/>
    <col min="52" max="52" width="12.81640625" style="4" customWidth="1"/>
    <col min="53" max="53" width="13.81640625" style="1" customWidth="1"/>
    <col min="54" max="54" width="7.1796875" style="13" customWidth="1"/>
    <col min="55" max="55" width="7.26953125" style="12" customWidth="1"/>
    <col min="56" max="56" width="7.26953125" style="14" customWidth="1"/>
    <col min="57" max="57" width="6.1796875" style="14" hidden="1" customWidth="1"/>
    <col min="58" max="58" width="23.1796875" style="14" customWidth="1"/>
    <col min="59" max="59" width="37.26953125" style="15" hidden="1" customWidth="1"/>
    <col min="60" max="60" width="80.26953125" style="17" hidden="1" customWidth="1"/>
    <col min="61" max="64" width="80.26953125" style="2" hidden="1" customWidth="1"/>
    <col min="65" max="16384" width="10.81640625" style="2" hidden="1"/>
  </cols>
  <sheetData>
    <row r="1" spans="1:60" ht="34.5" customHeight="1">
      <c r="A1" s="131"/>
      <c r="B1" s="280"/>
      <c r="C1" s="132"/>
      <c r="D1" s="132"/>
      <c r="E1" s="133"/>
      <c r="F1" s="157"/>
      <c r="G1" s="158"/>
      <c r="H1" s="158"/>
      <c r="I1" s="158"/>
      <c r="J1" s="158"/>
      <c r="K1" s="159"/>
      <c r="L1" s="187" t="s">
        <v>199</v>
      </c>
      <c r="M1" s="286" t="s">
        <v>508</v>
      </c>
      <c r="N1" s="71"/>
    </row>
    <row r="2" spans="1:60" ht="120" customHeight="1">
      <c r="A2" s="134"/>
      <c r="C2" s="135"/>
      <c r="D2" s="135"/>
      <c r="E2" s="136"/>
      <c r="F2" s="160"/>
      <c r="G2" s="161"/>
      <c r="H2" s="161"/>
      <c r="I2" s="185" t="s">
        <v>506</v>
      </c>
      <c r="J2" s="161"/>
      <c r="K2" s="162"/>
      <c r="L2" s="188" t="s">
        <v>200</v>
      </c>
      <c r="M2" s="286">
        <v>2</v>
      </c>
    </row>
    <row r="3" spans="1:60" ht="17.25" customHeight="1">
      <c r="A3" s="137"/>
      <c r="B3" s="282"/>
      <c r="C3" s="138"/>
      <c r="D3" s="138"/>
      <c r="E3" s="139"/>
      <c r="F3" s="163"/>
      <c r="G3" s="164"/>
      <c r="H3" s="164"/>
      <c r="I3" s="164"/>
      <c r="J3" s="164"/>
      <c r="K3" s="165"/>
      <c r="L3" s="188" t="s">
        <v>197</v>
      </c>
      <c r="M3" s="285" t="s">
        <v>507</v>
      </c>
      <c r="BB3" s="70" t="s">
        <v>107</v>
      </c>
    </row>
    <row r="4" spans="1:60" ht="10.5" customHeight="1" thickBot="1">
      <c r="A4" s="46"/>
      <c r="B4" s="283"/>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7"/>
      <c r="AR4" s="46"/>
      <c r="AS4" s="46"/>
      <c r="AT4" s="48"/>
      <c r="AU4" s="48"/>
      <c r="AV4" s="48"/>
      <c r="AW4" s="48"/>
      <c r="AX4" s="48"/>
      <c r="AY4" s="49"/>
      <c r="AZ4" s="50"/>
      <c r="BA4" s="49"/>
      <c r="BB4" s="51"/>
      <c r="BC4" s="48"/>
      <c r="BD4" s="52"/>
      <c r="BE4" s="52"/>
      <c r="BF4" s="52"/>
      <c r="BG4" s="53"/>
    </row>
    <row r="5" spans="1:60" ht="19.5" customHeight="1" thickBot="1">
      <c r="A5" s="105"/>
      <c r="B5" s="284"/>
      <c r="C5" s="106"/>
      <c r="D5" s="106"/>
      <c r="E5" s="106"/>
      <c r="F5" s="106"/>
      <c r="G5" s="106"/>
      <c r="H5" s="106"/>
      <c r="I5" s="107"/>
      <c r="J5" s="119"/>
      <c r="K5" s="120"/>
      <c r="L5" s="120"/>
      <c r="M5" s="120"/>
      <c r="N5" s="120"/>
      <c r="O5" s="120"/>
      <c r="P5" s="120"/>
      <c r="Q5" s="121"/>
      <c r="R5" s="116"/>
      <c r="S5" s="117"/>
      <c r="T5" s="117"/>
      <c r="U5" s="117"/>
      <c r="V5" s="117"/>
      <c r="W5" s="117"/>
      <c r="X5" s="117"/>
      <c r="Y5" s="117"/>
      <c r="Z5" s="117"/>
      <c r="AA5" s="117"/>
      <c r="AB5" s="117"/>
      <c r="AC5" s="117" t="s">
        <v>66</v>
      </c>
      <c r="AD5" s="117"/>
      <c r="AE5" s="117"/>
      <c r="AF5" s="117"/>
      <c r="AG5" s="117"/>
      <c r="AH5" s="117"/>
      <c r="AI5" s="117"/>
      <c r="AJ5" s="117"/>
      <c r="AK5" s="117"/>
      <c r="AL5" s="117"/>
      <c r="AM5" s="117"/>
      <c r="AN5" s="117"/>
      <c r="AO5" s="117"/>
      <c r="AP5" s="117"/>
      <c r="AQ5" s="117"/>
      <c r="AR5" s="117"/>
      <c r="AS5" s="155"/>
      <c r="AT5" s="156"/>
      <c r="AU5" s="152"/>
      <c r="AV5" s="152"/>
      <c r="AW5" s="152"/>
      <c r="AX5" s="150"/>
      <c r="AY5" s="154"/>
      <c r="AZ5" s="141"/>
      <c r="BA5" s="141"/>
      <c r="BB5" s="145"/>
      <c r="BC5" s="143"/>
      <c r="BD5" s="147"/>
      <c r="BE5" s="128"/>
      <c r="BF5" s="127"/>
      <c r="BG5" s="126"/>
    </row>
    <row r="6" spans="1:60" s="3" customFormat="1" ht="57.75" customHeight="1" thickBot="1">
      <c r="A6" s="108"/>
      <c r="B6" s="118"/>
      <c r="C6" s="109"/>
      <c r="D6" s="186" t="s">
        <v>64</v>
      </c>
      <c r="E6" s="118"/>
      <c r="F6" s="109"/>
      <c r="G6" s="109"/>
      <c r="H6" s="109"/>
      <c r="I6" s="110"/>
      <c r="J6" s="122"/>
      <c r="K6" s="123"/>
      <c r="L6" s="123"/>
      <c r="M6" s="189" t="s">
        <v>65</v>
      </c>
      <c r="N6" s="123"/>
      <c r="O6" s="123"/>
      <c r="P6" s="123"/>
      <c r="Q6" s="124"/>
      <c r="R6" s="111"/>
      <c r="S6" s="112"/>
      <c r="T6" s="190" t="s">
        <v>67</v>
      </c>
      <c r="U6" s="112"/>
      <c r="V6" s="112"/>
      <c r="W6" s="113"/>
      <c r="X6" s="111"/>
      <c r="Y6" s="112"/>
      <c r="Z6" s="190" t="s">
        <v>68</v>
      </c>
      <c r="AA6" s="112"/>
      <c r="AB6" s="113"/>
      <c r="AC6" s="114"/>
      <c r="AD6" s="191" t="s">
        <v>69</v>
      </c>
      <c r="AE6" s="115"/>
      <c r="AF6" s="115"/>
      <c r="AG6" s="111"/>
      <c r="AH6" s="112" t="s">
        <v>70</v>
      </c>
      <c r="AI6" s="112"/>
      <c r="AJ6" s="112"/>
      <c r="AK6" s="112"/>
      <c r="AL6" s="112"/>
      <c r="AM6" s="112"/>
      <c r="AN6" s="113"/>
      <c r="AO6" s="112"/>
      <c r="AP6" s="112"/>
      <c r="AQ6" s="190" t="s">
        <v>12</v>
      </c>
      <c r="AR6" s="112"/>
      <c r="AS6" s="192"/>
      <c r="AT6" s="149"/>
      <c r="AU6" s="153"/>
      <c r="AV6" s="153"/>
      <c r="AW6" s="153"/>
      <c r="AX6" s="151"/>
      <c r="AY6" s="140"/>
      <c r="AZ6" s="142"/>
      <c r="BA6" s="142"/>
      <c r="BB6" s="146"/>
      <c r="BC6" s="144"/>
      <c r="BD6" s="148"/>
      <c r="BE6" s="125"/>
      <c r="BF6" s="130"/>
      <c r="BG6" s="129"/>
      <c r="BH6" s="18"/>
    </row>
    <row r="7" spans="1:60" s="184" customFormat="1" ht="150" customHeight="1" thickBot="1">
      <c r="A7" s="168" t="s">
        <v>0</v>
      </c>
      <c r="B7" s="169" t="s">
        <v>1</v>
      </c>
      <c r="C7" s="169" t="s">
        <v>54</v>
      </c>
      <c r="D7" s="259" t="s">
        <v>2</v>
      </c>
      <c r="E7" s="169" t="s">
        <v>3</v>
      </c>
      <c r="F7" s="170" t="s">
        <v>4</v>
      </c>
      <c r="G7" s="170" t="s">
        <v>117</v>
      </c>
      <c r="H7" s="170" t="s">
        <v>5</v>
      </c>
      <c r="I7" s="170" t="s">
        <v>71</v>
      </c>
      <c r="J7" s="171" t="s">
        <v>6</v>
      </c>
      <c r="K7" s="171" t="s">
        <v>108</v>
      </c>
      <c r="L7" s="172" t="s">
        <v>145</v>
      </c>
      <c r="M7" s="172" t="s">
        <v>146</v>
      </c>
      <c r="N7" s="172" t="s">
        <v>116</v>
      </c>
      <c r="O7" s="172" t="s">
        <v>7</v>
      </c>
      <c r="P7" s="172" t="s">
        <v>8</v>
      </c>
      <c r="Q7" s="173" t="s">
        <v>142</v>
      </c>
      <c r="R7" s="260" t="s">
        <v>72</v>
      </c>
      <c r="S7" s="261" t="s">
        <v>73</v>
      </c>
      <c r="T7" s="261" t="s">
        <v>74</v>
      </c>
      <c r="U7" s="261" t="s">
        <v>75</v>
      </c>
      <c r="V7" s="262" t="s">
        <v>76</v>
      </c>
      <c r="W7" s="263" t="s">
        <v>77</v>
      </c>
      <c r="X7" s="260" t="s">
        <v>78</v>
      </c>
      <c r="Y7" s="261" t="s">
        <v>79</v>
      </c>
      <c r="Z7" s="261" t="s">
        <v>80</v>
      </c>
      <c r="AA7" s="261" t="s">
        <v>81</v>
      </c>
      <c r="AB7" s="263" t="s">
        <v>82</v>
      </c>
      <c r="AC7" s="260" t="s">
        <v>83</v>
      </c>
      <c r="AD7" s="261" t="s">
        <v>84</v>
      </c>
      <c r="AE7" s="262" t="s">
        <v>85</v>
      </c>
      <c r="AF7" s="263" t="s">
        <v>86</v>
      </c>
      <c r="AG7" s="260" t="s">
        <v>87</v>
      </c>
      <c r="AH7" s="261" t="s">
        <v>88</v>
      </c>
      <c r="AI7" s="261" t="s">
        <v>89</v>
      </c>
      <c r="AJ7" s="261" t="s">
        <v>90</v>
      </c>
      <c r="AK7" s="261" t="s">
        <v>91</v>
      </c>
      <c r="AL7" s="261" t="s">
        <v>92</v>
      </c>
      <c r="AM7" s="261" t="s">
        <v>93</v>
      </c>
      <c r="AN7" s="263" t="s">
        <v>94</v>
      </c>
      <c r="AO7" s="264" t="s">
        <v>95</v>
      </c>
      <c r="AP7" s="262" t="s">
        <v>96</v>
      </c>
      <c r="AQ7" s="260" t="s">
        <v>97</v>
      </c>
      <c r="AR7" s="262" t="s">
        <v>198</v>
      </c>
      <c r="AS7" s="174" t="s">
        <v>98</v>
      </c>
      <c r="AT7" s="266" t="s">
        <v>504</v>
      </c>
      <c r="AU7" s="266" t="s">
        <v>99</v>
      </c>
      <c r="AV7" s="266" t="s">
        <v>505</v>
      </c>
      <c r="AW7" s="266" t="s">
        <v>100</v>
      </c>
      <c r="AX7" s="267" t="s">
        <v>101</v>
      </c>
      <c r="AY7" s="175" t="s">
        <v>9</v>
      </c>
      <c r="AZ7" s="176" t="s">
        <v>10</v>
      </c>
      <c r="BA7" s="176" t="s">
        <v>11</v>
      </c>
      <c r="BB7" s="177" t="s">
        <v>102</v>
      </c>
      <c r="BC7" s="178" t="s">
        <v>103</v>
      </c>
      <c r="BD7" s="179" t="s">
        <v>104</v>
      </c>
      <c r="BE7" s="180" t="s">
        <v>105</v>
      </c>
      <c r="BF7" s="181" t="s">
        <v>106</v>
      </c>
      <c r="BG7" s="182" t="s">
        <v>437</v>
      </c>
      <c r="BH7" s="183"/>
    </row>
    <row r="8" spans="1:60" s="209" customFormat="1" ht="99.75" customHeight="1" thickBot="1">
      <c r="A8" s="193">
        <v>1</v>
      </c>
      <c r="B8" s="193" t="s">
        <v>17</v>
      </c>
      <c r="C8" s="166" t="s">
        <v>211</v>
      </c>
      <c r="D8" s="268" t="s">
        <v>256</v>
      </c>
      <c r="E8" s="269" t="s">
        <v>253</v>
      </c>
      <c r="F8" s="195" t="s">
        <v>13</v>
      </c>
      <c r="G8" s="166" t="s">
        <v>14</v>
      </c>
      <c r="H8" s="166" t="s">
        <v>257</v>
      </c>
      <c r="I8" s="166" t="s">
        <v>124</v>
      </c>
      <c r="J8" s="196">
        <v>40975</v>
      </c>
      <c r="K8" s="196" t="s">
        <v>63</v>
      </c>
      <c r="L8" s="196" t="s">
        <v>63</v>
      </c>
      <c r="M8" s="196" t="s">
        <v>63</v>
      </c>
      <c r="N8" s="196" t="s">
        <v>63</v>
      </c>
      <c r="O8" s="166" t="s">
        <v>222</v>
      </c>
      <c r="P8" s="166" t="s">
        <v>222</v>
      </c>
      <c r="Q8" s="166" t="s">
        <v>252</v>
      </c>
      <c r="R8" s="197" t="s">
        <v>58</v>
      </c>
      <c r="S8" s="197" t="s">
        <v>60</v>
      </c>
      <c r="T8" s="197" t="s">
        <v>60</v>
      </c>
      <c r="U8" s="197" t="s">
        <v>60</v>
      </c>
      <c r="V8" s="197" t="s">
        <v>60</v>
      </c>
      <c r="W8" s="198" t="s">
        <v>60</v>
      </c>
      <c r="X8" s="199" t="s">
        <v>60</v>
      </c>
      <c r="Y8" s="197" t="s">
        <v>60</v>
      </c>
      <c r="Z8" s="197" t="s">
        <v>60</v>
      </c>
      <c r="AA8" s="197" t="s">
        <v>60</v>
      </c>
      <c r="AB8" s="198" t="s">
        <v>60</v>
      </c>
      <c r="AC8" s="199" t="s">
        <v>58</v>
      </c>
      <c r="AD8" s="197" t="s">
        <v>60</v>
      </c>
      <c r="AE8" s="197" t="s">
        <v>60</v>
      </c>
      <c r="AF8" s="198" t="s">
        <v>60</v>
      </c>
      <c r="AG8" s="197" t="s">
        <v>60</v>
      </c>
      <c r="AH8" s="197" t="s">
        <v>60</v>
      </c>
      <c r="AI8" s="197" t="s">
        <v>60</v>
      </c>
      <c r="AJ8" s="197" t="s">
        <v>60</v>
      </c>
      <c r="AK8" s="197" t="s">
        <v>60</v>
      </c>
      <c r="AL8" s="197" t="s">
        <v>60</v>
      </c>
      <c r="AM8" s="197" t="s">
        <v>60</v>
      </c>
      <c r="AN8" s="198" t="s">
        <v>60</v>
      </c>
      <c r="AO8" s="199" t="s">
        <v>60</v>
      </c>
      <c r="AP8" s="198" t="s">
        <v>60</v>
      </c>
      <c r="AQ8" s="265"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xml:space="preserve">- Públicos
- Privados
</v>
      </c>
      <c r="AR8" s="234">
        <v>0</v>
      </c>
      <c r="AS8" s="234" t="s">
        <v>60</v>
      </c>
      <c r="AT8" s="227" t="s">
        <v>25</v>
      </c>
      <c r="AU8" s="200" t="str">
        <f>IF(ISERROR(VLOOKUP(AT8,Listas!$A$3:$E$12,3,0)),"",VLOOKUP(AT8,Listas!$A$3:$E$12,3,0))</f>
        <v>Ley 1755 de 2015, artículo 24, numeral 3.</v>
      </c>
      <c r="AV8" s="200" t="str">
        <f>IF(ISERROR(VLOOKUP(AT8,Listas!$A$3:$E$12,5,0)),"",VLOOKUP(AT8,Listas!$A$3:$E$12,5,0))</f>
        <v>El derecho de toda persona a la intimidad, bajo las limitaciones propias que impone la condición de empleado o servidor publico.</v>
      </c>
      <c r="AW8" s="200" t="str">
        <f>IF(ISERROR(VLOOKUP(AT8,Listas!$A$3:$E$12,4,0)),"",VLOOKUP(AT8,Listas!$A$3:$E$12,4,0))</f>
        <v>Información exceptuada por daño de derechos a personas naturales o jurídicas. Artículo 18 Ley 1712 de 2014. / Ley 1581 de 2012.</v>
      </c>
      <c r="AX8" s="200" t="str">
        <f>IF(ISERROR(VLOOKUP(AT8,Listas!$A$3:$E$13,2,0)),"",VLOOKUP(AT8,Listas!$A$3:$E$13,2,0))</f>
        <v>Pública Clasificada</v>
      </c>
      <c r="AY8" s="201" t="s">
        <v>113</v>
      </c>
      <c r="AZ8" s="202">
        <v>44540</v>
      </c>
      <c r="BA8" s="201" t="s">
        <v>149</v>
      </c>
      <c r="BB8" s="203" t="str">
        <f>IF(AX8="Pública Reservada","ALTA",IF(AX8="Pública Clasificada","MEDIA",IF(AX8="Información Pública","BAJA",IF(AX8="No Clasificada","Pública Reservada "))))</f>
        <v>MEDIA</v>
      </c>
      <c r="BC8" s="204" t="s">
        <v>239</v>
      </c>
      <c r="BD8" s="204" t="s">
        <v>239</v>
      </c>
      <c r="BE8" s="205">
        <f t="shared" ref="BE8" si="0">MAX(BB8,BC8:BD8)</f>
        <v>0</v>
      </c>
      <c r="BF8" s="206" t="str">
        <f>IF(AND(BB8="BAJA",BC8="BAJA",BD8="BAJA"),"BAJO",IF(AND(BB8="MEDIA",BC8="BAJA",BD8="BAJA"),"MEDIO",IF(AND(BB8="BAJA",BC8="MEDIA",BD8="BAJA"),"MEDIO",IF(AND(BB8="BAJA",BC8="BAJA",BD8="MEDIA"),"MEDIO",IF(AND(BB8="MEDIA",BC8="MEDIA",BD8="MEDIA"),"MEDIO",IF(AND(BB8="ALTA",BC8="MEDIA",BD8="ALTA"),"ALTO",IF(AND(BB8="MEDIA",BC8="MEDIA",BD8="BAJA"),"MEDIO",IF(AND(BB8="BAJA",BC8="MEDIA",BD8="MEDIA"),"MEDIO",IF(AND(BB8="MEDIA",BC8="BAJA",BD8="MEDIA"),"MEDIO",IF(AND(BB8="ALTA",BC8="ALTA",BD8="BAJA"),"ALTO",IF(AND(BB8="ALTA",BC8="ALTA",BD8="MEDIA"),"ALTO",IF(AND(BB8="ALTA",BC8="ALTA",BD8="ALTA"),"ALTO",IF(AND(BB8="ALTA",BC8="BAJA",BD8="ALTA"),"ALTO",IF(AND(BB8="MEDIA",BC8="BAJA",BD8="ALTA"),"MEDIO",IF(AND(BB8="BAJA",BC8="ALTA",BD8="MEDIA"),"MEDIO",IF(AND(BB8="MEDIA",BC8="ALTA",BD8="MEDIA"),"MEDIO",IF(AND(BB8="ALTA",BC8="BAJA",BD8="BAJA"),"MEDIO",IF(AND(BB8="MEDIA",BC8="ALTA",BD8="ALTA"),"ALTO",IF(AND(BB8="BAJA",BC8="ALTA",BD8="ALTA"),"ALTO",IF(AND(BB8="BAJA",BC8="BAJA",BD8="ALTA"),"MEDIO",IF(AND(BB8="BAJA",BC8="MEDIA",BD8="ALTA"),"MEDIO",IF(AND(BB8="MEDIA",BC8="ALTA",BD8="BAJA"),"MEDIO",IF(AND(BB8="ALTA",BC8="BAJA",BD8="MEDIA"),"MEDIO",IF(AND(BB8="ALTA",BC8="MEDIA",BD8="MEDIA"),"MEDIO",IF(AND(BB8="ALTA",BC8="MEDIA",BD8="BAJA"),"MEDIO"," ")))))))))))))))))))))))))</f>
        <v>MEDIO</v>
      </c>
      <c r="BG8" s="207" t="s">
        <v>107</v>
      </c>
      <c r="BH8" s="208"/>
    </row>
    <row r="9" spans="1:60" s="209" customFormat="1" ht="135.75" customHeight="1" thickBot="1">
      <c r="A9" s="193">
        <v>2</v>
      </c>
      <c r="B9" s="193" t="s">
        <v>17</v>
      </c>
      <c r="C9" s="166" t="s">
        <v>212</v>
      </c>
      <c r="D9" s="268" t="s">
        <v>258</v>
      </c>
      <c r="E9" s="270" t="s">
        <v>456</v>
      </c>
      <c r="F9" s="166" t="s">
        <v>13</v>
      </c>
      <c r="G9" s="166" t="s">
        <v>213</v>
      </c>
      <c r="H9" s="166" t="s">
        <v>118</v>
      </c>
      <c r="I9" s="166" t="s">
        <v>124</v>
      </c>
      <c r="J9" s="212">
        <v>42290</v>
      </c>
      <c r="K9" s="196" t="s">
        <v>63</v>
      </c>
      <c r="L9" s="196" t="s">
        <v>63</v>
      </c>
      <c r="M9" s="196"/>
      <c r="N9" s="196"/>
      <c r="O9" s="166" t="s">
        <v>224</v>
      </c>
      <c r="P9" s="166" t="s">
        <v>224</v>
      </c>
      <c r="Q9" s="166" t="s">
        <v>143</v>
      </c>
      <c r="R9" s="197" t="s">
        <v>58</v>
      </c>
      <c r="S9" s="197" t="s">
        <v>60</v>
      </c>
      <c r="T9" s="197" t="s">
        <v>60</v>
      </c>
      <c r="U9" s="197" t="s">
        <v>60</v>
      </c>
      <c r="V9" s="197" t="s">
        <v>60</v>
      </c>
      <c r="W9" s="198" t="s">
        <v>60</v>
      </c>
      <c r="X9" s="199" t="s">
        <v>60</v>
      </c>
      <c r="Y9" s="197" t="s">
        <v>60</v>
      </c>
      <c r="Z9" s="197" t="s">
        <v>60</v>
      </c>
      <c r="AA9" s="197" t="s">
        <v>60</v>
      </c>
      <c r="AB9" s="198" t="s">
        <v>60</v>
      </c>
      <c r="AC9" s="199" t="s">
        <v>60</v>
      </c>
      <c r="AD9" s="197" t="s">
        <v>60</v>
      </c>
      <c r="AE9" s="197" t="s">
        <v>60</v>
      </c>
      <c r="AF9" s="198" t="s">
        <v>60</v>
      </c>
      <c r="AG9" s="197" t="s">
        <v>60</v>
      </c>
      <c r="AH9" s="197" t="s">
        <v>60</v>
      </c>
      <c r="AI9" s="197" t="s">
        <v>60</v>
      </c>
      <c r="AJ9" s="197" t="s">
        <v>60</v>
      </c>
      <c r="AK9" s="197" t="s">
        <v>60</v>
      </c>
      <c r="AL9" s="197" t="s">
        <v>60</v>
      </c>
      <c r="AM9" s="197" t="s">
        <v>60</v>
      </c>
      <c r="AN9" s="198" t="s">
        <v>60</v>
      </c>
      <c r="AO9" s="199" t="s">
        <v>60</v>
      </c>
      <c r="AP9" s="198" t="s">
        <v>60</v>
      </c>
      <c r="AQ9" s="265" t="str">
        <f t="shared" ref="AQ9:AQ13" si="1">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xml:space="preserve">- Públicos
</v>
      </c>
      <c r="AR9" s="234">
        <v>0</v>
      </c>
      <c r="AS9" s="234" t="s">
        <v>60</v>
      </c>
      <c r="AT9" s="268" t="s">
        <v>40</v>
      </c>
      <c r="AU9" s="213" t="str">
        <f>IF(ISERROR(VLOOKUP(AT9,Listas!$A$3:$E$12,3,0)),"",VLOOKUP(AT9,Listas!$A$3:$E$12,3,0))</f>
        <v>No existe excepción de acceso</v>
      </c>
      <c r="AV9" s="213" t="str">
        <f>IF(ISERROR(VLOOKUP(AT9,Listas!$A$3:$E$12,5,0)),"",VLOOKUP(AT9,Listas!$A$3:$E$12,5,0))</f>
        <v>Información pública y de conocimiento general</v>
      </c>
      <c r="AW9" s="213" t="str">
        <f>IF(ISERROR(VLOOKUP(AT9,Listas!$A$3:$E$12,4,0)),"",VLOOKUP(AT9,Listas!$A$3:$E$12,4,0))</f>
        <v>Información publica y de conocimiento general</v>
      </c>
      <c r="AX9" s="213" t="str">
        <f>IF(ISERROR(VLOOKUP(AT9,Listas!$A$3:$E$12,2,0)),"",VLOOKUP(AT9,Listas!$A$3:$E$12,2,0))</f>
        <v>Información Pública</v>
      </c>
      <c r="AY9" s="201" t="s">
        <v>241</v>
      </c>
      <c r="AZ9" s="202">
        <v>44540</v>
      </c>
      <c r="BA9" s="201" t="s">
        <v>44</v>
      </c>
      <c r="BB9" s="203" t="str">
        <f t="shared" ref="BB9:BB13" si="2">IF(AX9="Pública Reservada","ALTA",IF(AX9="Pública Clasificada","MEDIA",IF(AX9="Información Pública","BAJA",IF(AX9="No Clasificada","Pública Reservada "))))</f>
        <v>BAJA</v>
      </c>
      <c r="BC9" s="204" t="s">
        <v>238</v>
      </c>
      <c r="BD9" s="204" t="s">
        <v>239</v>
      </c>
      <c r="BE9" s="214">
        <f t="shared" ref="BE9:BE72" si="3">MAX(BB9,BC9:BD9)</f>
        <v>0</v>
      </c>
      <c r="BF9" s="206" t="str">
        <f t="shared" ref="BF9:BF13" si="4">IF(AND(BB9="BAJA",BC9="BAJA",BD9="BAJA"),"BAJO",IF(AND(BB9="MEDIA",BC9="BAJA",BD9="BAJA"),"MEDIO",IF(AND(BB9="BAJA",BC9="MEDIA",BD9="BAJA"),"MEDIO",IF(AND(BB9="BAJA",BC9="BAJA",BD9="MEDIA"),"MEDIO",IF(AND(BB9="MEDIA",BC9="MEDIA",BD9="MEDIA"),"MEDIO",IF(AND(BB9="ALTA",BC9="MEDIA",BD9="ALTA"),"ALTO",IF(AND(BB9="MEDIA",BC9="MEDIA",BD9="BAJA"),"MEDIO",IF(AND(BB9="BAJA",BC9="MEDIA",BD9="MEDIA"),"MEDIO",IF(AND(BB9="MEDIA",BC9="BAJA",BD9="MEDIA"),"MEDIO",IF(AND(BB9="ALTA",BC9="ALTA",BD9="BAJA"),"ALTO",IF(AND(BB9="ALTA",BC9="ALTA",BD9="MEDIA"),"ALTO",IF(AND(BB9="ALTA",BC9="ALTA",BD9="ALTA"),"ALTO",IF(AND(BB9="ALTA",BC9="BAJA",BD9="ALTA"),"ALTO",IF(AND(BB9="MEDIA",BC9="BAJA",BD9="ALTA"),"MEDIO",IF(AND(BB9="BAJA",BC9="ALTA",BD9="MEDIA"),"MEDIO",IF(AND(BB9="MEDIA",BC9="ALTA",BD9="MEDIA"),"MEDIO",IF(AND(BB9="ALTA",BC9="BAJA",BD9="BAJA"),"MEDIO",IF(AND(BB9="MEDIA",BC9="ALTA",BD9="ALTA"),"ALTO",IF(AND(BB9="BAJA",BC9="ALTA",BD9="ALTA"),"ALTO",IF(AND(BB9="BAJA",BC9="BAJA",BD9="ALTA"),"MEDIO",IF(AND(BB9="BAJA",BC9="MEDIA",BD9="ALTA"),"MEDIO",IF(AND(BB9="MEDIA",BC9="ALTA",BD9="BAJA"),"MEDIO",IF(AND(BB9="ALTA",BC9="BAJA",BD9="MEDIA"),"MEDIO",IF(AND(BB9="ALTA",BC9="MEDIA",BD9="MEDIA"),"MEDIO",IF(AND(BB9="ALTA",BC9="MEDIA",BD9="BAJA"),"MEDIO"," ")))))))))))))))))))))))))</f>
        <v>MEDIO</v>
      </c>
      <c r="BG9" s="193" t="s">
        <v>107</v>
      </c>
      <c r="BH9" s="208"/>
    </row>
    <row r="10" spans="1:60" s="209" customFormat="1" ht="64.5" customHeight="1" thickBot="1">
      <c r="A10" s="193">
        <v>3</v>
      </c>
      <c r="B10" s="193" t="s">
        <v>17</v>
      </c>
      <c r="C10" s="166" t="s">
        <v>212</v>
      </c>
      <c r="D10" s="268" t="s">
        <v>259</v>
      </c>
      <c r="E10" s="271" t="s">
        <v>260</v>
      </c>
      <c r="F10" s="166" t="s">
        <v>13</v>
      </c>
      <c r="G10" s="166" t="s">
        <v>213</v>
      </c>
      <c r="H10" s="166" t="s">
        <v>119</v>
      </c>
      <c r="I10" s="166" t="s">
        <v>124</v>
      </c>
      <c r="J10" s="196">
        <v>40975</v>
      </c>
      <c r="K10" s="196" t="s">
        <v>63</v>
      </c>
      <c r="L10" s="196" t="s">
        <v>63</v>
      </c>
      <c r="M10" s="196" t="s">
        <v>63</v>
      </c>
      <c r="N10" s="196" t="s">
        <v>243</v>
      </c>
      <c r="O10" s="166" t="s">
        <v>222</v>
      </c>
      <c r="P10" s="166" t="s">
        <v>222</v>
      </c>
      <c r="Q10" s="166" t="s">
        <v>263</v>
      </c>
      <c r="R10" s="197" t="s">
        <v>60</v>
      </c>
      <c r="S10" s="197" t="s">
        <v>60</v>
      </c>
      <c r="T10" s="197" t="s">
        <v>60</v>
      </c>
      <c r="U10" s="197" t="s">
        <v>60</v>
      </c>
      <c r="V10" s="197" t="s">
        <v>60</v>
      </c>
      <c r="W10" s="198" t="s">
        <v>60</v>
      </c>
      <c r="X10" s="199" t="s">
        <v>60</v>
      </c>
      <c r="Y10" s="197" t="s">
        <v>60</v>
      </c>
      <c r="Z10" s="197" t="s">
        <v>60</v>
      </c>
      <c r="AA10" s="197" t="s">
        <v>60</v>
      </c>
      <c r="AB10" s="198" t="s">
        <v>60</v>
      </c>
      <c r="AC10" s="199" t="s">
        <v>60</v>
      </c>
      <c r="AD10" s="197" t="s">
        <v>60</v>
      </c>
      <c r="AE10" s="197" t="s">
        <v>60</v>
      </c>
      <c r="AF10" s="198" t="s">
        <v>60</v>
      </c>
      <c r="AG10" s="197" t="s">
        <v>60</v>
      </c>
      <c r="AH10" s="197" t="s">
        <v>60</v>
      </c>
      <c r="AI10" s="197" t="s">
        <v>60</v>
      </c>
      <c r="AJ10" s="197" t="s">
        <v>60</v>
      </c>
      <c r="AK10" s="197" t="s">
        <v>60</v>
      </c>
      <c r="AL10" s="197" t="s">
        <v>60</v>
      </c>
      <c r="AM10" s="197" t="s">
        <v>60</v>
      </c>
      <c r="AN10" s="198" t="s">
        <v>60</v>
      </c>
      <c r="AO10" s="199" t="s">
        <v>60</v>
      </c>
      <c r="AP10" s="198" t="s">
        <v>60</v>
      </c>
      <c r="AQ10" s="265" t="str">
        <f t="shared" si="1"/>
        <v>No tiene datos personales</v>
      </c>
      <c r="AR10" s="234">
        <v>0</v>
      </c>
      <c r="AS10" s="234" t="s">
        <v>60</v>
      </c>
      <c r="AT10" s="268" t="s">
        <v>40</v>
      </c>
      <c r="AU10" s="213" t="str">
        <f>IF(ISERROR(VLOOKUP(AT10,Listas!$A$3:$E$12,3,0)),"",VLOOKUP(AT10,Listas!$A$3:$E$12,3,0))</f>
        <v>No existe excepción de acceso</v>
      </c>
      <c r="AV10" s="213" t="str">
        <f>IF(ISERROR(VLOOKUP(AT10,Listas!$A$3:$E$12,5,0)),"",VLOOKUP(AT10,Listas!$A$3:$E$12,5,0))</f>
        <v>Información pública y de conocimiento general</v>
      </c>
      <c r="AW10" s="213" t="str">
        <f>IF(ISERROR(VLOOKUP(AT10,Listas!$A$3:$E$12,4,0)),"",VLOOKUP(AT10,Listas!$A$3:$E$12,4,0))</f>
        <v>Información publica y de conocimiento general</v>
      </c>
      <c r="AX10" s="213" t="str">
        <f>IF(ISERROR(VLOOKUP(AT10,Listas!$A$3:$E$12,2,0)),"",VLOOKUP(AT10,Listas!$A$3:$E$12,2,0))</f>
        <v>Información Pública</v>
      </c>
      <c r="AY10" s="201" t="s">
        <v>241</v>
      </c>
      <c r="AZ10" s="202">
        <v>44540</v>
      </c>
      <c r="BA10" s="201" t="s">
        <v>44</v>
      </c>
      <c r="BB10" s="203" t="str">
        <f t="shared" si="2"/>
        <v>BAJA</v>
      </c>
      <c r="BC10" s="204" t="s">
        <v>238</v>
      </c>
      <c r="BD10" s="204" t="s">
        <v>238</v>
      </c>
      <c r="BE10" s="214">
        <f t="shared" si="3"/>
        <v>0</v>
      </c>
      <c r="BF10" s="206" t="str">
        <f t="shared" si="4"/>
        <v>BAJO</v>
      </c>
      <c r="BG10" s="193" t="s">
        <v>107</v>
      </c>
      <c r="BH10" s="208"/>
    </row>
    <row r="11" spans="1:60" s="209" customFormat="1" ht="63" customHeight="1" thickBot="1">
      <c r="A11" s="193">
        <v>4</v>
      </c>
      <c r="B11" s="193" t="s">
        <v>17</v>
      </c>
      <c r="C11" s="166" t="s">
        <v>212</v>
      </c>
      <c r="D11" s="268" t="s">
        <v>262</v>
      </c>
      <c r="E11" s="271" t="s">
        <v>261</v>
      </c>
      <c r="F11" s="166" t="s">
        <v>13</v>
      </c>
      <c r="G11" s="166" t="s">
        <v>213</v>
      </c>
      <c r="H11" s="166" t="s">
        <v>119</v>
      </c>
      <c r="I11" s="166" t="s">
        <v>124</v>
      </c>
      <c r="J11" s="196">
        <v>40975</v>
      </c>
      <c r="K11" s="196" t="s">
        <v>63</v>
      </c>
      <c r="L11" s="196" t="s">
        <v>63</v>
      </c>
      <c r="M11" s="196" t="s">
        <v>63</v>
      </c>
      <c r="N11" s="196" t="s">
        <v>243</v>
      </c>
      <c r="O11" s="166" t="s">
        <v>222</v>
      </c>
      <c r="P11" s="166" t="s">
        <v>222</v>
      </c>
      <c r="Q11" s="166" t="s">
        <v>263</v>
      </c>
      <c r="R11" s="197" t="s">
        <v>58</v>
      </c>
      <c r="S11" s="197" t="s">
        <v>60</v>
      </c>
      <c r="T11" s="197" t="s">
        <v>60</v>
      </c>
      <c r="U11" s="197" t="s">
        <v>60</v>
      </c>
      <c r="V11" s="197" t="s">
        <v>60</v>
      </c>
      <c r="W11" s="198" t="s">
        <v>60</v>
      </c>
      <c r="X11" s="199" t="s">
        <v>60</v>
      </c>
      <c r="Y11" s="197" t="s">
        <v>60</v>
      </c>
      <c r="Z11" s="197" t="s">
        <v>58</v>
      </c>
      <c r="AA11" s="197" t="s">
        <v>60</v>
      </c>
      <c r="AB11" s="198" t="s">
        <v>58</v>
      </c>
      <c r="AC11" s="199" t="s">
        <v>58</v>
      </c>
      <c r="AD11" s="197" t="s">
        <v>60</v>
      </c>
      <c r="AE11" s="197" t="s">
        <v>60</v>
      </c>
      <c r="AF11" s="198" t="s">
        <v>60</v>
      </c>
      <c r="AG11" s="197" t="s">
        <v>60</v>
      </c>
      <c r="AH11" s="197" t="s">
        <v>60</v>
      </c>
      <c r="AI11" s="197" t="s">
        <v>60</v>
      </c>
      <c r="AJ11" s="197" t="s">
        <v>60</v>
      </c>
      <c r="AK11" s="197" t="s">
        <v>60</v>
      </c>
      <c r="AL11" s="197" t="s">
        <v>60</v>
      </c>
      <c r="AM11" s="197" t="s">
        <v>60</v>
      </c>
      <c r="AN11" s="198" t="s">
        <v>58</v>
      </c>
      <c r="AO11" s="199" t="s">
        <v>60</v>
      </c>
      <c r="AP11" s="198" t="s">
        <v>60</v>
      </c>
      <c r="AQ11" s="265" t="str">
        <f t="shared" si="1"/>
        <v xml:space="preserve">- Públicos
- Privados
- Semi-privados
- Sensibles
</v>
      </c>
      <c r="AR11" s="234">
        <v>0</v>
      </c>
      <c r="AS11" s="234" t="s">
        <v>60</v>
      </c>
      <c r="AT11" s="268" t="s">
        <v>25</v>
      </c>
      <c r="AU11" s="213" t="str">
        <f>IF(ISERROR(VLOOKUP(AT11,Listas!$A$3:$E$12,3,0)),"",VLOOKUP(AT11,Listas!$A$3:$E$12,3,0))</f>
        <v>Ley 1755 de 2015, artículo 24, numeral 3.</v>
      </c>
      <c r="AV11" s="213" t="str">
        <f>IF(ISERROR(VLOOKUP(AT11,Listas!$A$3:$E$12,5,0)),"",VLOOKUP(AT11,Listas!$A$3:$E$12,5,0))</f>
        <v>El derecho de toda persona a la intimidad, bajo las limitaciones propias que impone la condición de empleado o servidor publico.</v>
      </c>
      <c r="AW11" s="213" t="str">
        <f>IF(ISERROR(VLOOKUP(AT11,Listas!$A$3:$E$12,4,0)),"",VLOOKUP(AT11,Listas!$A$3:$E$12,4,0))</f>
        <v>Información exceptuada por daño de derechos a personas naturales o jurídicas. Artículo 18 Ley 1712 de 2014. / Ley 1581 de 2012.</v>
      </c>
      <c r="AX11" s="213" t="str">
        <f>IF(ISERROR(VLOOKUP(AT11,Listas!$A$3:$E$12,2,0)),"",VLOOKUP(AT11,Listas!$A$3:$E$12,2,0))</f>
        <v>Pública Clasificada</v>
      </c>
      <c r="AY11" s="201" t="s">
        <v>113</v>
      </c>
      <c r="AZ11" s="202">
        <v>44540</v>
      </c>
      <c r="BA11" s="201" t="s">
        <v>149</v>
      </c>
      <c r="BB11" s="203" t="str">
        <f t="shared" si="2"/>
        <v>MEDIA</v>
      </c>
      <c r="BC11" s="204" t="s">
        <v>239</v>
      </c>
      <c r="BD11" s="204" t="s">
        <v>239</v>
      </c>
      <c r="BE11" s="214">
        <f t="shared" si="3"/>
        <v>0</v>
      </c>
      <c r="BF11" s="206" t="str">
        <f t="shared" si="4"/>
        <v>MEDIO</v>
      </c>
      <c r="BG11" s="193" t="s">
        <v>107</v>
      </c>
      <c r="BH11" s="208"/>
    </row>
    <row r="12" spans="1:60" s="209" customFormat="1" ht="54" customHeight="1" thickBot="1">
      <c r="A12" s="193">
        <v>5</v>
      </c>
      <c r="B12" s="193" t="s">
        <v>17</v>
      </c>
      <c r="C12" s="166" t="s">
        <v>212</v>
      </c>
      <c r="D12" s="268" t="s">
        <v>264</v>
      </c>
      <c r="E12" s="271" t="s">
        <v>254</v>
      </c>
      <c r="F12" s="166" t="s">
        <v>13</v>
      </c>
      <c r="G12" s="166" t="s">
        <v>213</v>
      </c>
      <c r="H12" s="166" t="s">
        <v>118</v>
      </c>
      <c r="I12" s="166" t="s">
        <v>124</v>
      </c>
      <c r="J12" s="196">
        <v>40975</v>
      </c>
      <c r="K12" s="196" t="s">
        <v>63</v>
      </c>
      <c r="L12" s="196" t="s">
        <v>63</v>
      </c>
      <c r="M12" s="196" t="s">
        <v>63</v>
      </c>
      <c r="N12" s="196" t="s">
        <v>243</v>
      </c>
      <c r="O12" s="166" t="s">
        <v>224</v>
      </c>
      <c r="P12" s="166" t="s">
        <v>224</v>
      </c>
      <c r="Q12" s="166" t="s">
        <v>263</v>
      </c>
      <c r="R12" s="197" t="s">
        <v>60</v>
      </c>
      <c r="S12" s="197" t="s">
        <v>60</v>
      </c>
      <c r="T12" s="197" t="s">
        <v>60</v>
      </c>
      <c r="U12" s="197" t="s">
        <v>60</v>
      </c>
      <c r="V12" s="197" t="s">
        <v>60</v>
      </c>
      <c r="W12" s="198" t="s">
        <v>60</v>
      </c>
      <c r="X12" s="199" t="s">
        <v>60</v>
      </c>
      <c r="Y12" s="197" t="s">
        <v>60</v>
      </c>
      <c r="Z12" s="197" t="s">
        <v>60</v>
      </c>
      <c r="AA12" s="197" t="s">
        <v>60</v>
      </c>
      <c r="AB12" s="198" t="s">
        <v>60</v>
      </c>
      <c r="AC12" s="199" t="s">
        <v>60</v>
      </c>
      <c r="AD12" s="197" t="s">
        <v>60</v>
      </c>
      <c r="AE12" s="197" t="s">
        <v>60</v>
      </c>
      <c r="AF12" s="198" t="s">
        <v>60</v>
      </c>
      <c r="AG12" s="197" t="s">
        <v>60</v>
      </c>
      <c r="AH12" s="197" t="s">
        <v>60</v>
      </c>
      <c r="AI12" s="197" t="s">
        <v>60</v>
      </c>
      <c r="AJ12" s="197" t="s">
        <v>60</v>
      </c>
      <c r="AK12" s="197" t="s">
        <v>60</v>
      </c>
      <c r="AL12" s="197" t="s">
        <v>60</v>
      </c>
      <c r="AM12" s="197" t="s">
        <v>60</v>
      </c>
      <c r="AN12" s="198" t="s">
        <v>60</v>
      </c>
      <c r="AO12" s="199" t="s">
        <v>60</v>
      </c>
      <c r="AP12" s="198" t="s">
        <v>60</v>
      </c>
      <c r="AQ12" s="265" t="str">
        <f t="shared" si="1"/>
        <v>No tiene datos personales</v>
      </c>
      <c r="AR12" s="234">
        <v>0</v>
      </c>
      <c r="AS12" s="234" t="s">
        <v>60</v>
      </c>
      <c r="AT12" s="268" t="s">
        <v>40</v>
      </c>
      <c r="AU12" s="213" t="str">
        <f>IF(ISERROR(VLOOKUP(AT12,Listas!$A$3:$E$12,3,0)),"",VLOOKUP(AT12,Listas!$A$3:$E$12,3,0))</f>
        <v>No existe excepción de acceso</v>
      </c>
      <c r="AV12" s="213" t="str">
        <f>IF(ISERROR(VLOOKUP(AT12,Listas!$A$3:$E$12,5,0)),"",VLOOKUP(AT12,Listas!$A$3:$E$12,5,0))</f>
        <v>Información pública y de conocimiento general</v>
      </c>
      <c r="AW12" s="213" t="str">
        <f>IF(ISERROR(VLOOKUP(AT12,Listas!$A$3:$E$12,4,0)),"",VLOOKUP(AT12,Listas!$A$3:$E$12,4,0))</f>
        <v>Información publica y de conocimiento general</v>
      </c>
      <c r="AX12" s="213" t="str">
        <f>IF(ISERROR(VLOOKUP(AT12,Listas!$A$3:$E$12,2,0)),"",VLOOKUP(AT12,Listas!$A$3:$E$12,2,0))</f>
        <v>Información Pública</v>
      </c>
      <c r="AY12" s="201" t="s">
        <v>241</v>
      </c>
      <c r="AZ12" s="202">
        <v>44540</v>
      </c>
      <c r="BA12" s="201" t="s">
        <v>44</v>
      </c>
      <c r="BB12" s="203" t="str">
        <f t="shared" si="2"/>
        <v>BAJA</v>
      </c>
      <c r="BC12" s="204" t="s">
        <v>239</v>
      </c>
      <c r="BD12" s="204" t="s">
        <v>239</v>
      </c>
      <c r="BE12" s="214">
        <f t="shared" si="3"/>
        <v>0</v>
      </c>
      <c r="BF12" s="206" t="str">
        <f t="shared" si="4"/>
        <v>MEDIO</v>
      </c>
      <c r="BG12" s="193" t="s">
        <v>107</v>
      </c>
      <c r="BH12" s="208"/>
    </row>
    <row r="13" spans="1:60" s="209" customFormat="1" ht="66" customHeight="1" thickBot="1">
      <c r="A13" s="193">
        <v>6</v>
      </c>
      <c r="B13" s="193" t="s">
        <v>17</v>
      </c>
      <c r="C13" s="166" t="s">
        <v>212</v>
      </c>
      <c r="D13" s="268" t="s">
        <v>265</v>
      </c>
      <c r="E13" s="271" t="s">
        <v>255</v>
      </c>
      <c r="F13" s="166" t="s">
        <v>13</v>
      </c>
      <c r="G13" s="166" t="s">
        <v>213</v>
      </c>
      <c r="H13" s="166" t="s">
        <v>118</v>
      </c>
      <c r="I13" s="166" t="s">
        <v>124</v>
      </c>
      <c r="J13" s="196">
        <v>40975</v>
      </c>
      <c r="K13" s="196" t="s">
        <v>63</v>
      </c>
      <c r="L13" s="196" t="s">
        <v>63</v>
      </c>
      <c r="M13" s="196" t="s">
        <v>63</v>
      </c>
      <c r="N13" s="196" t="s">
        <v>243</v>
      </c>
      <c r="O13" s="166" t="s">
        <v>227</v>
      </c>
      <c r="P13" s="166" t="s">
        <v>227</v>
      </c>
      <c r="Q13" s="166" t="s">
        <v>263</v>
      </c>
      <c r="R13" s="197" t="s">
        <v>58</v>
      </c>
      <c r="S13" s="197" t="s">
        <v>60</v>
      </c>
      <c r="T13" s="197" t="s">
        <v>60</v>
      </c>
      <c r="U13" s="197" t="s">
        <v>60</v>
      </c>
      <c r="V13" s="197" t="s">
        <v>60</v>
      </c>
      <c r="W13" s="198" t="s">
        <v>60</v>
      </c>
      <c r="X13" s="199" t="s">
        <v>60</v>
      </c>
      <c r="Y13" s="197" t="s">
        <v>60</v>
      </c>
      <c r="Z13" s="197" t="s">
        <v>60</v>
      </c>
      <c r="AA13" s="197" t="s">
        <v>60</v>
      </c>
      <c r="AB13" s="198" t="s">
        <v>60</v>
      </c>
      <c r="AC13" s="199" t="s">
        <v>58</v>
      </c>
      <c r="AD13" s="197" t="s">
        <v>60</v>
      </c>
      <c r="AE13" s="197" t="s">
        <v>60</v>
      </c>
      <c r="AF13" s="198" t="s">
        <v>60</v>
      </c>
      <c r="AG13" s="197" t="s">
        <v>60</v>
      </c>
      <c r="AH13" s="197" t="s">
        <v>60</v>
      </c>
      <c r="AI13" s="197" t="s">
        <v>60</v>
      </c>
      <c r="AJ13" s="197" t="s">
        <v>60</v>
      </c>
      <c r="AK13" s="197" t="s">
        <v>60</v>
      </c>
      <c r="AL13" s="197" t="s">
        <v>60</v>
      </c>
      <c r="AM13" s="197" t="s">
        <v>60</v>
      </c>
      <c r="AN13" s="198" t="s">
        <v>60</v>
      </c>
      <c r="AO13" s="199" t="s">
        <v>60</v>
      </c>
      <c r="AP13" s="198" t="s">
        <v>60</v>
      </c>
      <c r="AQ13" s="265" t="str">
        <f t="shared" si="1"/>
        <v xml:space="preserve">- Públicos
- Privados
</v>
      </c>
      <c r="AR13" s="234">
        <v>0</v>
      </c>
      <c r="AS13" s="234" t="s">
        <v>60</v>
      </c>
      <c r="AT13" s="268" t="s">
        <v>25</v>
      </c>
      <c r="AU13" s="213" t="str">
        <f>IF(ISERROR(VLOOKUP(AT13,Listas!$A$3:$E$12,3,0)),"",VLOOKUP(AT13,Listas!$A$3:$E$12,3,0))</f>
        <v>Ley 1755 de 2015, artículo 24, numeral 3.</v>
      </c>
      <c r="AV13" s="213" t="str">
        <f>IF(ISERROR(VLOOKUP(AT13,Listas!$A$3:$E$12,5,0)),"",VLOOKUP(AT13,Listas!$A$3:$E$12,5,0))</f>
        <v>El derecho de toda persona a la intimidad, bajo las limitaciones propias que impone la condición de empleado o servidor publico.</v>
      </c>
      <c r="AW13" s="213" t="str">
        <f>IF(ISERROR(VLOOKUP(AT13,Listas!$A$3:$E$12,4,0)),"",VLOOKUP(AT13,Listas!$A$3:$E$12,4,0))</f>
        <v>Información exceptuada por daño de derechos a personas naturales o jurídicas. Artículo 18 Ley 1712 de 2014. / Ley 1581 de 2012.</v>
      </c>
      <c r="AX13" s="213" t="str">
        <f>IF(ISERROR(VLOOKUP(AT13,Listas!$A$3:$E$12,2,0)),"",VLOOKUP(AT13,Listas!$A$3:$E$12,2,0))</f>
        <v>Pública Clasificada</v>
      </c>
      <c r="AY13" s="201" t="s">
        <v>113</v>
      </c>
      <c r="AZ13" s="202">
        <v>44540</v>
      </c>
      <c r="BA13" s="201" t="s">
        <v>149</v>
      </c>
      <c r="BB13" s="203" t="str">
        <f t="shared" si="2"/>
        <v>MEDIA</v>
      </c>
      <c r="BC13" s="204" t="s">
        <v>239</v>
      </c>
      <c r="BD13" s="204" t="s">
        <v>239</v>
      </c>
      <c r="BE13" s="214">
        <f t="shared" si="3"/>
        <v>0</v>
      </c>
      <c r="BF13" s="206" t="str">
        <f t="shared" si="4"/>
        <v>MEDIO</v>
      </c>
      <c r="BG13" s="193" t="s">
        <v>107</v>
      </c>
      <c r="BH13" s="208"/>
    </row>
    <row r="14" spans="1:60" s="217" customFormat="1" ht="69" customHeight="1" thickBot="1">
      <c r="A14" s="193">
        <v>7</v>
      </c>
      <c r="B14" s="193" t="s">
        <v>17</v>
      </c>
      <c r="C14" s="166" t="s">
        <v>211</v>
      </c>
      <c r="D14" s="269" t="s">
        <v>266</v>
      </c>
      <c r="E14" s="271" t="s">
        <v>267</v>
      </c>
      <c r="F14" s="195" t="s">
        <v>13</v>
      </c>
      <c r="G14" s="166" t="s">
        <v>14</v>
      </c>
      <c r="H14" s="166" t="s">
        <v>257</v>
      </c>
      <c r="I14" s="166" t="s">
        <v>124</v>
      </c>
      <c r="J14" s="212">
        <v>40975</v>
      </c>
      <c r="K14" s="212" t="s">
        <v>63</v>
      </c>
      <c r="L14" s="212" t="s">
        <v>63</v>
      </c>
      <c r="M14" s="212" t="s">
        <v>63</v>
      </c>
      <c r="N14" s="212" t="s">
        <v>63</v>
      </c>
      <c r="O14" s="166" t="s">
        <v>224</v>
      </c>
      <c r="P14" s="166" t="s">
        <v>224</v>
      </c>
      <c r="Q14" s="166" t="s">
        <v>252</v>
      </c>
      <c r="R14" s="197" t="s">
        <v>58</v>
      </c>
      <c r="S14" s="197" t="s">
        <v>60</v>
      </c>
      <c r="T14" s="197" t="s">
        <v>60</v>
      </c>
      <c r="U14" s="197" t="s">
        <v>60</v>
      </c>
      <c r="V14" s="197" t="s">
        <v>60</v>
      </c>
      <c r="W14" s="198" t="s">
        <v>60</v>
      </c>
      <c r="X14" s="199" t="s">
        <v>60</v>
      </c>
      <c r="Y14" s="197" t="s">
        <v>60</v>
      </c>
      <c r="Z14" s="197" t="s">
        <v>60</v>
      </c>
      <c r="AA14" s="197" t="s">
        <v>60</v>
      </c>
      <c r="AB14" s="198" t="s">
        <v>60</v>
      </c>
      <c r="AC14" s="199" t="s">
        <v>58</v>
      </c>
      <c r="AD14" s="197" t="s">
        <v>60</v>
      </c>
      <c r="AE14" s="197" t="s">
        <v>60</v>
      </c>
      <c r="AF14" s="198" t="s">
        <v>60</v>
      </c>
      <c r="AG14" s="197" t="s">
        <v>60</v>
      </c>
      <c r="AH14" s="197" t="s">
        <v>60</v>
      </c>
      <c r="AI14" s="197" t="s">
        <v>60</v>
      </c>
      <c r="AJ14" s="197" t="s">
        <v>60</v>
      </c>
      <c r="AK14" s="197" t="s">
        <v>60</v>
      </c>
      <c r="AL14" s="197" t="s">
        <v>60</v>
      </c>
      <c r="AM14" s="197" t="s">
        <v>60</v>
      </c>
      <c r="AN14" s="198" t="s">
        <v>60</v>
      </c>
      <c r="AO14" s="199" t="s">
        <v>60</v>
      </c>
      <c r="AP14" s="198" t="s">
        <v>60</v>
      </c>
      <c r="AQ14" s="287" t="str">
        <f>IF(CONCATENATE(IF(COUNTIF(R14:W14,"SI"),CONCATENATE("- Públicos",CHAR(10)),""),IF(COUNTIF(AC14:AF14,"SI"),CONCATENATE("- Privados",CHAR(10)),""),IF(COUNTIF(X14:AB14,"SI"),CONCATENATE("- Semi-privados",CHAR(10)),""),IF(COUNTIF(AG14:AN14,"SI"),CONCATENATE("- Sensibles",CHAR(10)),""),IF(COUNTIF(AO14:AP14,"SI"),"- De Población Vulnerable",""))&lt;&gt;"",CONCATENATE(IF(COUNTIF(R14:W14,"SI"),CONCATENATE("- Públicos",CHAR(10)),""),IF(COUNTIF(AC14:AF14,"SI"),CONCATENATE("- Privados",CHAR(10)),""),IF(COUNTIF(X14:AB14,"SI"),CONCATENATE("- Semi-privados",CHAR(10)),""),IF(COUNTIF(AG14:AN14,"SI"),CONCATENATE("- Sensibles",CHAR(10)),""),IF(COUNTIF(AO14:AP14,"SI"),"- De Población Vulnerable","")),"No tiene datos personales")</f>
        <v xml:space="preserve">- Públicos
- Privados
</v>
      </c>
      <c r="AR14" s="234">
        <v>0</v>
      </c>
      <c r="AS14" s="234" t="s">
        <v>60</v>
      </c>
      <c r="AT14" s="227" t="s">
        <v>25</v>
      </c>
      <c r="AU14" s="215" t="str">
        <f>IF(ISERROR(VLOOKUP(AT14,[1]Listas!$A$3:$E$12,3,0)),"",VLOOKUP(AT14,[1]Listas!$A$3:$E$12,3,0))</f>
        <v>Ley 1755 de 2015, artículo 24, numeral 3.</v>
      </c>
      <c r="AV14" s="215" t="str">
        <f>IF(ISERROR(VLOOKUP(AT14,[1]Listas!$A$3:$E$12,5,0)),"",VLOOKUP(AT14,[1]Listas!$A$3:$E$12,5,0))</f>
        <v>El derecho de toda persona a la intimidad, bajo las limitaciones propias que impone la condición de empleado o servidor publico.</v>
      </c>
      <c r="AW14" s="215" t="str">
        <f>IF(ISERROR(VLOOKUP(AT14,[1]Listas!$A$3:$E$12,4,0)),"",VLOOKUP(AT14,[1]Listas!$A$3:$E$12,4,0))</f>
        <v>Información exceptuada por daño de derechos a personas naturales o jurídicas. Artículo 18 Ley 1712 de 2014. / Ley 1581 de 2012.</v>
      </c>
      <c r="AX14" s="215" t="str">
        <f>IF(ISERROR(VLOOKUP(AT14,[1]Listas!$A$3:$E$13,2,0)),"",VLOOKUP(AT14,[1]Listas!$A$3:$E$13,2,0))</f>
        <v>Pública Clasificada</v>
      </c>
      <c r="AY14" s="201" t="s">
        <v>113</v>
      </c>
      <c r="AZ14" s="202">
        <v>44529</v>
      </c>
      <c r="BA14" s="201" t="s">
        <v>149</v>
      </c>
      <c r="BB14" s="203" t="str">
        <f>IF(AX14="Pública Reservada","ALTA",IF(AX14="Pública Clasificada","MEDIA",IF(AX14="Información Pública","BAJA",IF(AX14="No Clasificada","Pública Reservada "))))</f>
        <v>MEDIA</v>
      </c>
      <c r="BC14" s="204" t="s">
        <v>239</v>
      </c>
      <c r="BD14" s="204" t="s">
        <v>239</v>
      </c>
      <c r="BE14" s="205">
        <f t="shared" si="3"/>
        <v>0</v>
      </c>
      <c r="BF14" s="216" t="str">
        <f>IF(AND(BB14="BAJA",BC14="BAJA",BD14="BAJA"),"BAJO",IF(AND(BB14="MEDIA",BC14="BAJA",BD14="BAJA"),"MEDIO",IF(AND(BB14="BAJA",BC14="MEDIA",BD14="BAJA"),"MEDIO",IF(AND(BB14="BAJA",BC14="BAJA",BD14="MEDIA"),"MEDIO",IF(AND(BB14="MEDIA",BC14="MEDIA",BD14="MEDIA"),"MEDIO",IF(AND(BB14="ALTA",BC14="MEDIA",BD14="ALTA"),"ALTO",IF(AND(BB14="MEDIA",BC14="MEDIA",BD14="BAJA"),"MEDIO",IF(AND(BB14="BAJA",BC14="MEDIA",BD14="MEDIA"),"MEDIO",IF(AND(BB14="MEDIA",BC14="BAJA",BD14="MEDIA"),"MEDIO",IF(AND(BB14="ALTA",BC14="ALTA",BD14="BAJA"),"ALTO",IF(AND(BB14="ALTA",BC14="ALTA",BD14="MEDIA"),"ALTO",IF(AND(BB14="ALTA",BC14="ALTA",BD14="ALTA"),"ALTO",IF(AND(BB14="ALTA",BC14="BAJA",BD14="ALTA"),"ALTO",IF(AND(BB14="MEDIA",BC14="BAJA",BD14="ALTA"),"MEDIO",IF(AND(BB14="BAJA",BC14="ALTA",BD14="MEDIA"),"MEDIO",IF(AND(BB14="MEDIA",BC14="ALTA",BD14="MEDIA"),"MEDIO",IF(AND(BB14="ALTA",BC14="BAJA",BD14="BAJA"),"MEDIO",IF(AND(BB14="MEDIA",BC14="ALTA",BD14="ALTA"),"ALTO",IF(AND(BB14="BAJA",BC14="ALTA",BD14="ALTA"),"ALTO",IF(AND(BB14="BAJA",BC14="BAJA",BD14="ALTA"),"MEDIO",IF(AND(BB14="BAJA",BC14="MEDIA",BD14="ALTA"),"MEDIO",IF(AND(BB14="MEDIA",BC14="ALTA",BD14="BAJA"),"MEDIO",IF(AND(BB14="ALTA",BC14="BAJA",BD14="MEDIA"),"MEDIO",IF(AND(BB14="ALTA",BC14="MEDIA",BD14="MEDIA"),"MEDIO",IF(AND(BB14="ALTA",BC14="MEDIA",BD14="BAJA"),"MEDIO"," ")))))))))))))))))))))))))</f>
        <v>MEDIO</v>
      </c>
      <c r="BG14" s="207" t="s">
        <v>107</v>
      </c>
    </row>
    <row r="15" spans="1:60" s="217" customFormat="1" ht="112.5" customHeight="1" thickBot="1">
      <c r="A15" s="193">
        <v>8</v>
      </c>
      <c r="B15" s="193" t="s">
        <v>17</v>
      </c>
      <c r="C15" s="166" t="s">
        <v>212</v>
      </c>
      <c r="D15" s="269" t="s">
        <v>268</v>
      </c>
      <c r="E15" s="271" t="s">
        <v>269</v>
      </c>
      <c r="F15" s="166" t="s">
        <v>13</v>
      </c>
      <c r="G15" s="166" t="s">
        <v>213</v>
      </c>
      <c r="H15" s="166" t="s">
        <v>118</v>
      </c>
      <c r="I15" s="166" t="s">
        <v>124</v>
      </c>
      <c r="J15" s="212">
        <v>40975</v>
      </c>
      <c r="K15" s="212" t="s">
        <v>63</v>
      </c>
      <c r="L15" s="212" t="s">
        <v>63</v>
      </c>
      <c r="M15" s="212" t="s">
        <v>63</v>
      </c>
      <c r="N15" s="212" t="s">
        <v>63</v>
      </c>
      <c r="O15" s="166" t="s">
        <v>224</v>
      </c>
      <c r="P15" s="166" t="s">
        <v>224</v>
      </c>
      <c r="Q15" s="166" t="s">
        <v>127</v>
      </c>
      <c r="R15" s="197" t="s">
        <v>58</v>
      </c>
      <c r="S15" s="197" t="s">
        <v>60</v>
      </c>
      <c r="T15" s="197" t="s">
        <v>60</v>
      </c>
      <c r="U15" s="197" t="s">
        <v>60</v>
      </c>
      <c r="V15" s="197" t="s">
        <v>60</v>
      </c>
      <c r="W15" s="198" t="s">
        <v>60</v>
      </c>
      <c r="X15" s="199" t="s">
        <v>60</v>
      </c>
      <c r="Y15" s="197" t="s">
        <v>60</v>
      </c>
      <c r="Z15" s="197" t="s">
        <v>60</v>
      </c>
      <c r="AA15" s="197" t="s">
        <v>60</v>
      </c>
      <c r="AB15" s="198" t="s">
        <v>60</v>
      </c>
      <c r="AC15" s="199" t="s">
        <v>58</v>
      </c>
      <c r="AD15" s="197" t="s">
        <v>60</v>
      </c>
      <c r="AE15" s="197" t="s">
        <v>60</v>
      </c>
      <c r="AF15" s="198" t="s">
        <v>60</v>
      </c>
      <c r="AG15" s="197" t="s">
        <v>60</v>
      </c>
      <c r="AH15" s="197" t="s">
        <v>60</v>
      </c>
      <c r="AI15" s="197" t="s">
        <v>60</v>
      </c>
      <c r="AJ15" s="197" t="s">
        <v>60</v>
      </c>
      <c r="AK15" s="197" t="s">
        <v>60</v>
      </c>
      <c r="AL15" s="197" t="s">
        <v>60</v>
      </c>
      <c r="AM15" s="197" t="s">
        <v>60</v>
      </c>
      <c r="AN15" s="198" t="s">
        <v>60</v>
      </c>
      <c r="AO15" s="199" t="s">
        <v>60</v>
      </c>
      <c r="AP15" s="198" t="s">
        <v>60</v>
      </c>
      <c r="AQ15" s="287" t="str">
        <f t="shared" ref="AQ15:AQ16" si="5">IF(CONCATENATE(IF(COUNTIF(R15:W15,"SI"),CONCATENATE("- Públicos",CHAR(10)),""),IF(COUNTIF(AC15:AF15,"SI"),CONCATENATE("- Privados",CHAR(10)),""),IF(COUNTIF(X15:AB15,"SI"),CONCATENATE("- Semi-privados",CHAR(10)),""),IF(COUNTIF(AG15:AN15,"SI"),CONCATENATE("- Sensibles",CHAR(10)),""),IF(COUNTIF(AO15:AP15,"SI"),"- De Población Vulnerable",""))&lt;&gt;"",CONCATENATE(IF(COUNTIF(R15:W15,"SI"),CONCATENATE("- Públicos",CHAR(10)),""),IF(COUNTIF(AC15:AF15,"SI"),CONCATENATE("- Privados",CHAR(10)),""),IF(COUNTIF(X15:AB15,"SI"),CONCATENATE("- Semi-privados",CHAR(10)),""),IF(COUNTIF(AG15:AN15,"SI"),CONCATENATE("- Sensibles",CHAR(10)),""),IF(COUNTIF(AO15:AP15,"SI"),"- De Población Vulnerable","")),"No tiene datos personales")</f>
        <v xml:space="preserve">- Públicos
- Privados
</v>
      </c>
      <c r="AR15" s="234">
        <v>0</v>
      </c>
      <c r="AS15" s="234" t="s">
        <v>60</v>
      </c>
      <c r="AT15" s="268" t="s">
        <v>25</v>
      </c>
      <c r="AU15" s="218" t="str">
        <f>IF(ISERROR(VLOOKUP(AT15,[1]Listas!$A$3:$E$12,3,0)),"",VLOOKUP(AT15,[1]Listas!$A$3:$E$12,3,0))</f>
        <v>Ley 1755 de 2015, artículo 24, numeral 3.</v>
      </c>
      <c r="AV15" s="218" t="str">
        <f>IF(ISERROR(VLOOKUP(AT15,[1]Listas!$A$3:$E$12,5,0)),"",VLOOKUP(AT15,[1]Listas!$A$3:$E$12,5,0))</f>
        <v>El derecho de toda persona a la intimidad, bajo las limitaciones propias que impone la condición de empleado o servidor publico.</v>
      </c>
      <c r="AW15" s="218" t="str">
        <f>IF(ISERROR(VLOOKUP(AT15,[1]Listas!$A$3:$E$12,4,0)),"",VLOOKUP(AT15,[1]Listas!$A$3:$E$12,4,0))</f>
        <v>Información exceptuada por daño de derechos a personas naturales o jurídicas. Artículo 18 Ley 1712 de 2014. / Ley 1581 de 2012.</v>
      </c>
      <c r="AX15" s="218" t="str">
        <f>IF(ISERROR(VLOOKUP(AT15,[1]Listas!$A$3:$E$12,2,0)),"",VLOOKUP(AT15,[1]Listas!$A$3:$E$12,2,0))</f>
        <v>Pública Clasificada</v>
      </c>
      <c r="AY15" s="201" t="s">
        <v>113</v>
      </c>
      <c r="AZ15" s="202">
        <v>44529</v>
      </c>
      <c r="BA15" s="201" t="s">
        <v>149</v>
      </c>
      <c r="BB15" s="203" t="str">
        <f t="shared" ref="BB15:BB16" si="6">IF(AX15="Pública Reservada","ALTA",IF(AX15="Pública Clasificada","MEDIA",IF(AX15="Información Pública","BAJA",IF(AX15="No Clasificada","Pública Reservada "))))</f>
        <v>MEDIA</v>
      </c>
      <c r="BC15" s="204" t="s">
        <v>239</v>
      </c>
      <c r="BD15" s="204" t="s">
        <v>239</v>
      </c>
      <c r="BE15" s="214">
        <f t="shared" si="3"/>
        <v>0</v>
      </c>
      <c r="BF15" s="216" t="str">
        <f t="shared" ref="BF15:BF16" si="7">IF(AND(BB15="BAJA",BC15="BAJA",BD15="BAJA"),"BAJO",IF(AND(BB15="MEDIA",BC15="BAJA",BD15="BAJA"),"MEDIO",IF(AND(BB15="BAJA",BC15="MEDIA",BD15="BAJA"),"MEDIO",IF(AND(BB15="BAJA",BC15="BAJA",BD15="MEDIA"),"MEDIO",IF(AND(BB15="MEDIA",BC15="MEDIA",BD15="MEDIA"),"MEDIO",IF(AND(BB15="ALTA",BC15="MEDIA",BD15="ALTA"),"ALTO",IF(AND(BB15="MEDIA",BC15="MEDIA",BD15="BAJA"),"MEDIO",IF(AND(BB15="BAJA",BC15="MEDIA",BD15="MEDIA"),"MEDIO",IF(AND(BB15="MEDIA",BC15="BAJA",BD15="MEDIA"),"MEDIO",IF(AND(BB15="ALTA",BC15="ALTA",BD15="BAJA"),"ALTO",IF(AND(BB15="ALTA",BC15="ALTA",BD15="MEDIA"),"ALTO",IF(AND(BB15="ALTA",BC15="ALTA",BD15="ALTA"),"ALTO",IF(AND(BB15="ALTA",BC15="BAJA",BD15="ALTA"),"ALTO",IF(AND(BB15="MEDIA",BC15="BAJA",BD15="ALTA"),"MEDIO",IF(AND(BB15="BAJA",BC15="ALTA",BD15="MEDIA"),"MEDIO",IF(AND(BB15="MEDIA",BC15="ALTA",BD15="MEDIA"),"MEDIO",IF(AND(BB15="ALTA",BC15="BAJA",BD15="BAJA"),"MEDIO",IF(AND(BB15="MEDIA",BC15="ALTA",BD15="ALTA"),"ALTO",IF(AND(BB15="BAJA",BC15="ALTA",BD15="ALTA"),"ALTO",IF(AND(BB15="BAJA",BC15="BAJA",BD15="ALTA"),"MEDIO",IF(AND(BB15="BAJA",BC15="MEDIA",BD15="ALTA"),"MEDIO",IF(AND(BB15="MEDIA",BC15="ALTA",BD15="BAJA"),"MEDIO",IF(AND(BB15="ALTA",BC15="BAJA",BD15="MEDIA"),"MEDIO",IF(AND(BB15="ALTA",BC15="MEDIA",BD15="MEDIA"),"MEDIO",IF(AND(BB15="ALTA",BC15="MEDIA",BD15="BAJA"),"MEDIO"," ")))))))))))))))))))))))))</f>
        <v>MEDIO</v>
      </c>
      <c r="BG15" s="193" t="s">
        <v>107</v>
      </c>
    </row>
    <row r="16" spans="1:60" s="217" customFormat="1" ht="69" customHeight="1" thickBot="1">
      <c r="A16" s="193">
        <v>9</v>
      </c>
      <c r="B16" s="193" t="s">
        <v>17</v>
      </c>
      <c r="C16" s="166" t="s">
        <v>212</v>
      </c>
      <c r="D16" s="269" t="s">
        <v>270</v>
      </c>
      <c r="E16" s="271" t="s">
        <v>271</v>
      </c>
      <c r="F16" s="166" t="s">
        <v>13</v>
      </c>
      <c r="G16" s="166" t="s">
        <v>213</v>
      </c>
      <c r="H16" s="166" t="s">
        <v>118</v>
      </c>
      <c r="I16" s="166" t="s">
        <v>124</v>
      </c>
      <c r="J16" s="212">
        <v>40975</v>
      </c>
      <c r="K16" s="212" t="s">
        <v>63</v>
      </c>
      <c r="L16" s="212" t="s">
        <v>63</v>
      </c>
      <c r="M16" s="212" t="s">
        <v>63</v>
      </c>
      <c r="N16" s="212" t="s">
        <v>63</v>
      </c>
      <c r="O16" s="166" t="s">
        <v>224</v>
      </c>
      <c r="P16" s="166" t="s">
        <v>224</v>
      </c>
      <c r="Q16" s="166" t="s">
        <v>127</v>
      </c>
      <c r="R16" s="197" t="s">
        <v>60</v>
      </c>
      <c r="S16" s="197" t="s">
        <v>60</v>
      </c>
      <c r="T16" s="197" t="s">
        <v>60</v>
      </c>
      <c r="U16" s="197" t="s">
        <v>60</v>
      </c>
      <c r="V16" s="197" t="s">
        <v>60</v>
      </c>
      <c r="W16" s="198" t="s">
        <v>60</v>
      </c>
      <c r="X16" s="199" t="s">
        <v>60</v>
      </c>
      <c r="Y16" s="197" t="s">
        <v>60</v>
      </c>
      <c r="Z16" s="197" t="s">
        <v>60</v>
      </c>
      <c r="AA16" s="197" t="s">
        <v>60</v>
      </c>
      <c r="AB16" s="198" t="s">
        <v>60</v>
      </c>
      <c r="AC16" s="199" t="s">
        <v>60</v>
      </c>
      <c r="AD16" s="197" t="s">
        <v>60</v>
      </c>
      <c r="AE16" s="197" t="s">
        <v>60</v>
      </c>
      <c r="AF16" s="198" t="s">
        <v>60</v>
      </c>
      <c r="AG16" s="197" t="s">
        <v>60</v>
      </c>
      <c r="AH16" s="197" t="s">
        <v>60</v>
      </c>
      <c r="AI16" s="197" t="s">
        <v>60</v>
      </c>
      <c r="AJ16" s="197" t="s">
        <v>60</v>
      </c>
      <c r="AK16" s="197" t="s">
        <v>60</v>
      </c>
      <c r="AL16" s="197" t="s">
        <v>60</v>
      </c>
      <c r="AM16" s="197" t="s">
        <v>60</v>
      </c>
      <c r="AN16" s="198" t="s">
        <v>60</v>
      </c>
      <c r="AO16" s="199" t="s">
        <v>60</v>
      </c>
      <c r="AP16" s="198" t="s">
        <v>60</v>
      </c>
      <c r="AQ16" s="287" t="str">
        <f t="shared" si="5"/>
        <v>No tiene datos personales</v>
      </c>
      <c r="AR16" s="234">
        <v>0</v>
      </c>
      <c r="AS16" s="234" t="s">
        <v>60</v>
      </c>
      <c r="AT16" s="268" t="s">
        <v>30</v>
      </c>
      <c r="AU16" s="218" t="str">
        <f>IF(ISERROR(VLOOKUP(AT16,[1]Listas!$A$3:$E$12,3,0)),"",VLOOKUP(AT16,[1]Listas!$A$3:$E$12,3,0))</f>
        <v>Ley 1564 de 2012, articulo 123</v>
      </c>
      <c r="AV16" s="218" t="str">
        <f>IF(ISERROR(VLOOKUP(AT16,[1]Listas!$A$3:$E$12,5,0)),"",VLOOKUP(AT16,[1]Listas!$A$3:$E$12,5,0))</f>
        <v>El debido proceso y la igualdad de las partes de los procesos judiciales</v>
      </c>
      <c r="AW16" s="218" t="str">
        <f>IF(ISERROR(VLOOKUP(AT16,[1]Listas!$A$3:$E$12,4,0)),"",VLOOKUP(AT16,[1]Listas!$A$3:$E$12,4,0))</f>
        <v>Información exceptuada por daño a los intereses públicos. Artículo 19 Ley 1712 de 2014</v>
      </c>
      <c r="AX16" s="218" t="str">
        <f>IF(ISERROR(VLOOKUP(AT16,[1]Listas!$A$3:$E$12,2,0)),"",VLOOKUP(AT16,[1]Listas!$A$3:$E$12,2,0))</f>
        <v>Pública Reservada</v>
      </c>
      <c r="AY16" s="201" t="s">
        <v>113</v>
      </c>
      <c r="AZ16" s="202">
        <v>44529</v>
      </c>
      <c r="BA16" s="201" t="s">
        <v>149</v>
      </c>
      <c r="BB16" s="203" t="str">
        <f t="shared" si="6"/>
        <v>ALTA</v>
      </c>
      <c r="BC16" s="204" t="s">
        <v>239</v>
      </c>
      <c r="BD16" s="204" t="s">
        <v>239</v>
      </c>
      <c r="BE16" s="214">
        <f t="shared" si="3"/>
        <v>0</v>
      </c>
      <c r="BF16" s="216" t="str">
        <f t="shared" si="7"/>
        <v>MEDIO</v>
      </c>
      <c r="BG16" s="193" t="s">
        <v>107</v>
      </c>
    </row>
    <row r="17" spans="1:59" s="217" customFormat="1" ht="61.5" customHeight="1" thickBot="1">
      <c r="A17" s="193">
        <v>10</v>
      </c>
      <c r="B17" s="193" t="s">
        <v>17</v>
      </c>
      <c r="C17" s="166" t="s">
        <v>212</v>
      </c>
      <c r="D17" s="272" t="s">
        <v>272</v>
      </c>
      <c r="E17" s="271" t="s">
        <v>273</v>
      </c>
      <c r="F17" s="195" t="s">
        <v>13</v>
      </c>
      <c r="G17" s="166" t="s">
        <v>213</v>
      </c>
      <c r="H17" s="166" t="s">
        <v>118</v>
      </c>
      <c r="I17" s="166" t="s">
        <v>125</v>
      </c>
      <c r="J17" s="212">
        <v>40981</v>
      </c>
      <c r="K17" s="212" t="s">
        <v>245</v>
      </c>
      <c r="L17" s="212" t="s">
        <v>245</v>
      </c>
      <c r="M17" s="212" t="s">
        <v>245</v>
      </c>
      <c r="N17" s="212" t="s">
        <v>245</v>
      </c>
      <c r="O17" s="166" t="s">
        <v>221</v>
      </c>
      <c r="P17" s="166" t="s">
        <v>221</v>
      </c>
      <c r="Q17" s="166" t="s">
        <v>143</v>
      </c>
      <c r="R17" s="197" t="s">
        <v>60</v>
      </c>
      <c r="S17" s="197" t="s">
        <v>60</v>
      </c>
      <c r="T17" s="197" t="s">
        <v>60</v>
      </c>
      <c r="U17" s="197" t="s">
        <v>60</v>
      </c>
      <c r="V17" s="197" t="s">
        <v>60</v>
      </c>
      <c r="W17" s="198" t="s">
        <v>60</v>
      </c>
      <c r="X17" s="199" t="s">
        <v>60</v>
      </c>
      <c r="Y17" s="197" t="s">
        <v>60</v>
      </c>
      <c r="Z17" s="197" t="s">
        <v>60</v>
      </c>
      <c r="AA17" s="197" t="s">
        <v>60</v>
      </c>
      <c r="AB17" s="198" t="s">
        <v>60</v>
      </c>
      <c r="AC17" s="199" t="s">
        <v>58</v>
      </c>
      <c r="AD17" s="197" t="s">
        <v>60</v>
      </c>
      <c r="AE17" s="197" t="s">
        <v>60</v>
      </c>
      <c r="AF17" s="198" t="s">
        <v>60</v>
      </c>
      <c r="AG17" s="197" t="s">
        <v>60</v>
      </c>
      <c r="AH17" s="197" t="s">
        <v>60</v>
      </c>
      <c r="AI17" s="197" t="s">
        <v>60</v>
      </c>
      <c r="AJ17" s="197" t="s">
        <v>60</v>
      </c>
      <c r="AK17" s="197" t="s">
        <v>60</v>
      </c>
      <c r="AL17" s="197" t="s">
        <v>60</v>
      </c>
      <c r="AM17" s="197" t="s">
        <v>60</v>
      </c>
      <c r="AN17" s="198" t="s">
        <v>60</v>
      </c>
      <c r="AO17" s="199" t="s">
        <v>60</v>
      </c>
      <c r="AP17" s="198" t="s">
        <v>60</v>
      </c>
      <c r="AQ17" s="287" t="str">
        <f>IF(CONCATENATE(IF(COUNTIF(R17:W17,"SI"),CONCATENATE("- Públicos",CHAR(10)),""),IF(COUNTIF(AC17:AF17,"SI"),CONCATENATE("- Privados",CHAR(10)),""),IF(COUNTIF(X17:AB17,"SI"),CONCATENATE("- Semi-privados",CHAR(10)),""),IF(COUNTIF(AG17:AN17,"SI"),CONCATENATE("- Sensibles",CHAR(10)),""),IF(COUNTIF(AO17:AP17,"SI"),"- De Población Vulnerable",""))&lt;&gt;"",CONCATENATE(IF(COUNTIF(R17:W17,"SI"),CONCATENATE("- Públicos",CHAR(10)),""),IF(COUNTIF(AC17:AF17,"SI"),CONCATENATE("- Privados",CHAR(10)),""),IF(COUNTIF(X17:AB17,"SI"),CONCATENATE("- Semi-privados",CHAR(10)),""),IF(COUNTIF(AG17:AN17,"SI"),CONCATENATE("- Sensibles",CHAR(10)),""),IF(COUNTIF(AO17:AP17,"SI"),"- De Población Vulnerable","")),"No tiene datos personales")</f>
        <v xml:space="preserve">- Privados
</v>
      </c>
      <c r="AR17" s="234">
        <v>0</v>
      </c>
      <c r="AS17" s="234" t="s">
        <v>60</v>
      </c>
      <c r="AT17" s="227" t="s">
        <v>25</v>
      </c>
      <c r="AU17" s="215" t="str">
        <f>IF(ISERROR(VLOOKUP(AT17,[2]Listas!$A$3:$E$12,3,0)),"",VLOOKUP(AT17,[2]Listas!$A$3:$E$12,3,0))</f>
        <v>Ley 1755 de 2015, artículo 24, numeral 3.</v>
      </c>
      <c r="AV17" s="215" t="str">
        <f>IF(ISERROR(VLOOKUP(AT17,[2]Listas!$A$3:$E$12,5,0)),"",VLOOKUP(AT17,[2]Listas!$A$3:$E$12,5,0))</f>
        <v>El derecho de toda persona a la intimidad, bajo las limitaciones propias que impone la condición de empleado o servidor publico.</v>
      </c>
      <c r="AW17" s="215" t="str">
        <f>IF(ISERROR(VLOOKUP(AT17,[2]Listas!$A$3:$E$12,4,0)),"",VLOOKUP(AT17,[2]Listas!$A$3:$E$12,4,0))</f>
        <v>Información exceptuada por daño de derechos a personas naturales o jurídicas. Artículo 18 Ley 1712 de 2014. / Ley 1581 de 2012.</v>
      </c>
      <c r="AX17" s="215" t="str">
        <f>IF(ISERROR(VLOOKUP(AT17,[2]Listas!$A$3:$E$13,2,0)),"",VLOOKUP(AT17,[2]Listas!$A$3:$E$13,2,0))</f>
        <v>Pública Clasificada</v>
      </c>
      <c r="AY17" s="201" t="s">
        <v>113</v>
      </c>
      <c r="AZ17" s="202">
        <v>44517</v>
      </c>
      <c r="BA17" s="201" t="s">
        <v>149</v>
      </c>
      <c r="BB17" s="203" t="str">
        <f>IF(AX17="Pública Reservada","ALTA",IF(AX17="Pública Clasificada","MEDIA",IF(AX17="Información Pública","BAJA",IF(AX17="No Clasificada","Pública Reservada "))))</f>
        <v>MEDIA</v>
      </c>
      <c r="BC17" s="204" t="s">
        <v>239</v>
      </c>
      <c r="BD17" s="204" t="s">
        <v>239</v>
      </c>
      <c r="BE17" s="205">
        <f t="shared" si="3"/>
        <v>0</v>
      </c>
      <c r="BF17" s="216" t="str">
        <f>IF(AND(BB17="BAJA",BC17="BAJA",BD17="BAJA"),"BAJO",IF(AND(BB17="MEDIA",BC17="BAJA",BD17="BAJA"),"MEDIO",IF(AND(BB17="BAJA",BC17="MEDIA",BD17="BAJA"),"MEDIO",IF(AND(BB17="BAJA",BC17="BAJA",BD17="MEDIA"),"MEDIO",IF(AND(BB17="MEDIA",BC17="MEDIA",BD17="MEDIA"),"MEDIO",IF(AND(BB17="ALTA",BC17="MEDIA",BD17="ALTA"),"ALTO",IF(AND(BB17="MEDIA",BC17="MEDIA",BD17="BAJA"),"MEDIO",IF(AND(BB17="BAJA",BC17="MEDIA",BD17="MEDIA"),"MEDIO",IF(AND(BB17="MEDIA",BC17="BAJA",BD17="MEDIA"),"MEDIO",IF(AND(BB17="ALTA",BC17="ALTA",BD17="BAJA"),"ALTO",IF(AND(BB17="ALTA",BC17="ALTA",BD17="MEDIA"),"ALTO",IF(AND(BB17="ALTA",BC17="ALTA",BD17="ALTA"),"ALTO",IF(AND(BB17="ALTA",BC17="BAJA",BD17="ALTA"),"ALTO",IF(AND(BB17="MEDIA",BC17="BAJA",BD17="ALTA"),"MEDIO",IF(AND(BB17="BAJA",BC17="ALTA",BD17="MEDIA"),"MEDIO",IF(AND(BB17="MEDIA",BC17="ALTA",BD17="MEDIA"),"MEDIO",IF(AND(BB17="ALTA",BC17="BAJA",BD17="BAJA"),"MEDIO",IF(AND(BB17="MEDIA",BC17="ALTA",BD17="ALTA"),"ALTO",IF(AND(BB17="BAJA",BC17="ALTA",BD17="ALTA"),"ALTO",IF(AND(BB17="BAJA",BC17="BAJA",BD17="ALTA"),"MEDIO",IF(AND(BB17="BAJA",BC17="MEDIA",BD17="ALTA"),"MEDIO",IF(AND(BB17="MEDIA",BC17="ALTA",BD17="BAJA"),"MEDIO",IF(AND(BB17="ALTA",BC17="BAJA",BD17="MEDIA"),"MEDIO",IF(AND(BB17="ALTA",BC17="MEDIA",BD17="MEDIA"),"MEDIO",IF(AND(BB17="ALTA",BC17="MEDIA",BD17="BAJA"),"MEDIO"," ")))))))))))))))))))))))))</f>
        <v>MEDIO</v>
      </c>
      <c r="BG17" s="207" t="s">
        <v>107</v>
      </c>
    </row>
    <row r="18" spans="1:59" s="217" customFormat="1" ht="78" customHeight="1" thickBot="1">
      <c r="A18" s="193">
        <v>11</v>
      </c>
      <c r="B18" s="193" t="s">
        <v>17</v>
      </c>
      <c r="C18" s="166" t="s">
        <v>212</v>
      </c>
      <c r="D18" s="273" t="s">
        <v>274</v>
      </c>
      <c r="E18" s="271" t="s">
        <v>275</v>
      </c>
      <c r="F18" s="195" t="s">
        <v>13</v>
      </c>
      <c r="G18" s="166" t="s">
        <v>213</v>
      </c>
      <c r="H18" s="166" t="s">
        <v>119</v>
      </c>
      <c r="I18" s="166" t="s">
        <v>125</v>
      </c>
      <c r="J18" s="212">
        <v>40981</v>
      </c>
      <c r="K18" s="212" t="s">
        <v>245</v>
      </c>
      <c r="L18" s="212" t="s">
        <v>245</v>
      </c>
      <c r="M18" s="212" t="s">
        <v>245</v>
      </c>
      <c r="N18" s="212" t="s">
        <v>245</v>
      </c>
      <c r="O18" s="166" t="s">
        <v>221</v>
      </c>
      <c r="P18" s="166" t="s">
        <v>221</v>
      </c>
      <c r="Q18" s="166" t="s">
        <v>143</v>
      </c>
      <c r="R18" s="197" t="s">
        <v>60</v>
      </c>
      <c r="S18" s="197" t="s">
        <v>60</v>
      </c>
      <c r="T18" s="197" t="s">
        <v>60</v>
      </c>
      <c r="U18" s="197" t="s">
        <v>60</v>
      </c>
      <c r="V18" s="197" t="s">
        <v>60</v>
      </c>
      <c r="W18" s="198" t="s">
        <v>60</v>
      </c>
      <c r="X18" s="199" t="s">
        <v>60</v>
      </c>
      <c r="Y18" s="197" t="s">
        <v>60</v>
      </c>
      <c r="Z18" s="197" t="s">
        <v>60</v>
      </c>
      <c r="AA18" s="197" t="s">
        <v>60</v>
      </c>
      <c r="AB18" s="198" t="s">
        <v>60</v>
      </c>
      <c r="AC18" s="199" t="s">
        <v>58</v>
      </c>
      <c r="AD18" s="197" t="s">
        <v>60</v>
      </c>
      <c r="AE18" s="197" t="s">
        <v>60</v>
      </c>
      <c r="AF18" s="198" t="s">
        <v>60</v>
      </c>
      <c r="AG18" s="197" t="s">
        <v>60</v>
      </c>
      <c r="AH18" s="197" t="s">
        <v>60</v>
      </c>
      <c r="AI18" s="197" t="s">
        <v>60</v>
      </c>
      <c r="AJ18" s="197" t="s">
        <v>60</v>
      </c>
      <c r="AK18" s="197" t="s">
        <v>60</v>
      </c>
      <c r="AL18" s="197" t="s">
        <v>60</v>
      </c>
      <c r="AM18" s="197" t="s">
        <v>60</v>
      </c>
      <c r="AN18" s="198" t="s">
        <v>60</v>
      </c>
      <c r="AO18" s="199" t="s">
        <v>60</v>
      </c>
      <c r="AP18" s="198" t="s">
        <v>60</v>
      </c>
      <c r="AQ18" s="287" t="str">
        <f t="shared" ref="AQ18:AQ32" si="8">IF(CONCATENATE(IF(COUNTIF(R18:W18,"SI"),CONCATENATE("- Públicos",CHAR(10)),""),IF(COUNTIF(AC18:AF18,"SI"),CONCATENATE("- Privados",CHAR(10)),""),IF(COUNTIF(X18:AB18,"SI"),CONCATENATE("- Semi-privados",CHAR(10)),""),IF(COUNTIF(AG18:AN18,"SI"),CONCATENATE("- Sensibles",CHAR(10)),""),IF(COUNTIF(AO18:AP18,"SI"),"- De Población Vulnerable",""))&lt;&gt;"",CONCATENATE(IF(COUNTIF(R18:W18,"SI"),CONCATENATE("- Públicos",CHAR(10)),""),IF(COUNTIF(AC18:AF18,"SI"),CONCATENATE("- Privados",CHAR(10)),""),IF(COUNTIF(X18:AB18,"SI"),CONCATENATE("- Semi-privados",CHAR(10)),""),IF(COUNTIF(AG18:AN18,"SI"),CONCATENATE("- Sensibles",CHAR(10)),""),IF(COUNTIF(AO18:AP18,"SI"),"- De Población Vulnerable","")),"No tiene datos personales")</f>
        <v xml:space="preserve">- Privados
</v>
      </c>
      <c r="AR18" s="234">
        <v>0</v>
      </c>
      <c r="AS18" s="234" t="s">
        <v>60</v>
      </c>
      <c r="AT18" s="268" t="s">
        <v>25</v>
      </c>
      <c r="AU18" s="218" t="str">
        <f>IF(ISERROR(VLOOKUP(AT18,[2]Listas!$A$3:$E$12,3,0)),"",VLOOKUP(AT18,[2]Listas!$A$3:$E$12,3,0))</f>
        <v>Ley 1755 de 2015, artículo 24, numeral 3.</v>
      </c>
      <c r="AV18" s="218" t="str">
        <f>IF(ISERROR(VLOOKUP(AT18,[2]Listas!$A$3:$E$12,5,0)),"",VLOOKUP(AT18,[2]Listas!$A$3:$E$12,5,0))</f>
        <v>El derecho de toda persona a la intimidad, bajo las limitaciones propias que impone la condición de empleado o servidor publico.</v>
      </c>
      <c r="AW18" s="218" t="str">
        <f>IF(ISERROR(VLOOKUP(AT18,[2]Listas!$A$3:$E$12,4,0)),"",VLOOKUP(AT18,[2]Listas!$A$3:$E$12,4,0))</f>
        <v>Información exceptuada por daño de derechos a personas naturales o jurídicas. Artículo 18 Ley 1712 de 2014. / Ley 1581 de 2012.</v>
      </c>
      <c r="AX18" s="218" t="str">
        <f>IF(ISERROR(VLOOKUP(AT18,[2]Listas!$A$3:$E$12,2,0)),"",VLOOKUP(AT18,[2]Listas!$A$3:$E$12,2,0))</f>
        <v>Pública Clasificada</v>
      </c>
      <c r="AY18" s="201" t="s">
        <v>113</v>
      </c>
      <c r="AZ18" s="202">
        <v>44517</v>
      </c>
      <c r="BA18" s="201" t="s">
        <v>149</v>
      </c>
      <c r="BB18" s="203" t="str">
        <f t="shared" ref="BB18:BB32" si="9">IF(AX18="Pública Reservada","ALTA",IF(AX18="Pública Clasificada","MEDIA",IF(AX18="Información Pública","BAJA",IF(AX18="No Clasificada","Pública Reservada "))))</f>
        <v>MEDIA</v>
      </c>
      <c r="BC18" s="204" t="s">
        <v>239</v>
      </c>
      <c r="BD18" s="204" t="s">
        <v>239</v>
      </c>
      <c r="BE18" s="214">
        <f t="shared" si="3"/>
        <v>0</v>
      </c>
      <c r="BF18" s="216" t="str">
        <f t="shared" ref="BF18:BF32" si="10">IF(AND(BB18="BAJA",BC18="BAJA",BD18="BAJA"),"BAJO",IF(AND(BB18="MEDIA",BC18="BAJA",BD18="BAJA"),"MEDIO",IF(AND(BB18="BAJA",BC18="MEDIA",BD18="BAJA"),"MEDIO",IF(AND(BB18="BAJA",BC18="BAJA",BD18="MEDIA"),"MEDIO",IF(AND(BB18="MEDIA",BC18="MEDIA",BD18="MEDIA"),"MEDIO",IF(AND(BB18="ALTA",BC18="MEDIA",BD18="ALTA"),"ALTO",IF(AND(BB18="MEDIA",BC18="MEDIA",BD18="BAJA"),"MEDIO",IF(AND(BB18="BAJA",BC18="MEDIA",BD18="MEDIA"),"MEDIO",IF(AND(BB18="MEDIA",BC18="BAJA",BD18="MEDIA"),"MEDIO",IF(AND(BB18="ALTA",BC18="ALTA",BD18="BAJA"),"ALTO",IF(AND(BB18="ALTA",BC18="ALTA",BD18="MEDIA"),"ALTO",IF(AND(BB18="ALTA",BC18="ALTA",BD18="ALTA"),"ALTO",IF(AND(BB18="ALTA",BC18="BAJA",BD18="ALTA"),"ALTO",IF(AND(BB18="MEDIA",BC18="BAJA",BD18="ALTA"),"MEDIO",IF(AND(BB18="BAJA",BC18="ALTA",BD18="MEDIA"),"MEDIO",IF(AND(BB18="MEDIA",BC18="ALTA",BD18="MEDIA"),"MEDIO",IF(AND(BB18="ALTA",BC18="BAJA",BD18="BAJA"),"MEDIO",IF(AND(BB18="MEDIA",BC18="ALTA",BD18="ALTA"),"ALTO",IF(AND(BB18="BAJA",BC18="ALTA",BD18="ALTA"),"ALTO",IF(AND(BB18="BAJA",BC18="BAJA",BD18="ALTA"),"MEDIO",IF(AND(BB18="BAJA",BC18="MEDIA",BD18="ALTA"),"MEDIO",IF(AND(BB18="MEDIA",BC18="ALTA",BD18="BAJA"),"MEDIO",IF(AND(BB18="ALTA",BC18="BAJA",BD18="MEDIA"),"MEDIO",IF(AND(BB18="ALTA",BC18="MEDIA",BD18="MEDIA"),"MEDIO",IF(AND(BB18="ALTA",BC18="MEDIA",BD18="BAJA"),"MEDIO"," ")))))))))))))))))))))))))</f>
        <v>MEDIO</v>
      </c>
      <c r="BG18" s="193" t="s">
        <v>107</v>
      </c>
    </row>
    <row r="19" spans="1:59" s="217" customFormat="1" ht="66.75" customHeight="1" thickBot="1">
      <c r="A19" s="193">
        <v>12</v>
      </c>
      <c r="B19" s="193" t="s">
        <v>17</v>
      </c>
      <c r="C19" s="166" t="s">
        <v>212</v>
      </c>
      <c r="D19" s="272" t="s">
        <v>276</v>
      </c>
      <c r="E19" s="211" t="s">
        <v>439</v>
      </c>
      <c r="F19" s="195" t="s">
        <v>13</v>
      </c>
      <c r="G19" s="166" t="s">
        <v>213</v>
      </c>
      <c r="H19" s="166" t="s">
        <v>216</v>
      </c>
      <c r="I19" s="166" t="s">
        <v>124</v>
      </c>
      <c r="J19" s="212">
        <v>40981</v>
      </c>
      <c r="K19" s="212" t="s">
        <v>245</v>
      </c>
      <c r="L19" s="212" t="s">
        <v>245</v>
      </c>
      <c r="M19" s="212" t="s">
        <v>245</v>
      </c>
      <c r="N19" s="212" t="s">
        <v>245</v>
      </c>
      <c r="O19" s="166" t="s">
        <v>222</v>
      </c>
      <c r="P19" s="166" t="s">
        <v>222</v>
      </c>
      <c r="Q19" s="166" t="s">
        <v>277</v>
      </c>
      <c r="R19" s="197" t="s">
        <v>60</v>
      </c>
      <c r="S19" s="197" t="s">
        <v>60</v>
      </c>
      <c r="T19" s="197" t="s">
        <v>60</v>
      </c>
      <c r="U19" s="197" t="s">
        <v>60</v>
      </c>
      <c r="V19" s="197" t="s">
        <v>60</v>
      </c>
      <c r="W19" s="198" t="s">
        <v>60</v>
      </c>
      <c r="X19" s="199" t="s">
        <v>60</v>
      </c>
      <c r="Y19" s="197" t="s">
        <v>60</v>
      </c>
      <c r="Z19" s="197" t="s">
        <v>60</v>
      </c>
      <c r="AA19" s="197" t="s">
        <v>60</v>
      </c>
      <c r="AB19" s="198" t="s">
        <v>60</v>
      </c>
      <c r="AC19" s="199" t="s">
        <v>60</v>
      </c>
      <c r="AD19" s="197" t="s">
        <v>60</v>
      </c>
      <c r="AE19" s="197" t="s">
        <v>60</v>
      </c>
      <c r="AF19" s="198" t="s">
        <v>60</v>
      </c>
      <c r="AG19" s="197" t="s">
        <v>60</v>
      </c>
      <c r="AH19" s="197" t="s">
        <v>60</v>
      </c>
      <c r="AI19" s="197" t="s">
        <v>60</v>
      </c>
      <c r="AJ19" s="197" t="s">
        <v>60</v>
      </c>
      <c r="AK19" s="197" t="s">
        <v>60</v>
      </c>
      <c r="AL19" s="197" t="s">
        <v>60</v>
      </c>
      <c r="AM19" s="197" t="s">
        <v>60</v>
      </c>
      <c r="AN19" s="198" t="s">
        <v>60</v>
      </c>
      <c r="AO19" s="199" t="s">
        <v>60</v>
      </c>
      <c r="AP19" s="198" t="s">
        <v>60</v>
      </c>
      <c r="AQ19" s="287" t="str">
        <f t="shared" si="8"/>
        <v>No tiene datos personales</v>
      </c>
      <c r="AR19" s="234">
        <v>0</v>
      </c>
      <c r="AS19" s="234" t="s">
        <v>60</v>
      </c>
      <c r="AT19" s="268" t="s">
        <v>40</v>
      </c>
      <c r="AU19" s="218" t="str">
        <f>IF(ISERROR(VLOOKUP(AT19,[2]Listas!$A$3:$E$12,3,0)),"",VLOOKUP(AT19,[2]Listas!$A$3:$E$12,3,0))</f>
        <v>No existe excepción de acceso</v>
      </c>
      <c r="AV19" s="218" t="str">
        <f>IF(ISERROR(VLOOKUP(AT19,[2]Listas!$A$3:$E$12,5,0)),"",VLOOKUP(AT19,[2]Listas!$A$3:$E$12,5,0))</f>
        <v>Información pública y de conocimiento general</v>
      </c>
      <c r="AW19" s="218" t="str">
        <f>IF(ISERROR(VLOOKUP(AT19,[2]Listas!$A$3:$E$12,4,0)),"",VLOOKUP(AT19,[2]Listas!$A$3:$E$12,4,0))</f>
        <v>Información publica y de conocimiento general</v>
      </c>
      <c r="AX19" s="218" t="str">
        <f>IF(ISERROR(VLOOKUP(AT19,[2]Listas!$A$3:$E$12,2,0)),"",VLOOKUP(AT19,[2]Listas!$A$3:$E$12,2,0))</f>
        <v>Información Pública</v>
      </c>
      <c r="AY19" s="201" t="s">
        <v>44</v>
      </c>
      <c r="AZ19" s="202">
        <v>44517</v>
      </c>
      <c r="BA19" s="201" t="s">
        <v>44</v>
      </c>
      <c r="BB19" s="203" t="str">
        <f t="shared" si="9"/>
        <v>BAJA</v>
      </c>
      <c r="BC19" s="204" t="s">
        <v>238</v>
      </c>
      <c r="BD19" s="204" t="s">
        <v>238</v>
      </c>
      <c r="BE19" s="214">
        <f t="shared" si="3"/>
        <v>0</v>
      </c>
      <c r="BF19" s="216" t="str">
        <f t="shared" si="10"/>
        <v>BAJO</v>
      </c>
      <c r="BG19" s="193" t="s">
        <v>107</v>
      </c>
    </row>
    <row r="20" spans="1:59" s="258" customFormat="1" ht="83.25" customHeight="1" thickBot="1">
      <c r="A20" s="193">
        <v>13</v>
      </c>
      <c r="B20" s="193" t="s">
        <v>17</v>
      </c>
      <c r="C20" s="167" t="s">
        <v>212</v>
      </c>
      <c r="D20" s="274" t="s">
        <v>278</v>
      </c>
      <c r="E20" s="272" t="s">
        <v>279</v>
      </c>
      <c r="F20" s="247" t="s">
        <v>13</v>
      </c>
      <c r="G20" s="167" t="s">
        <v>213</v>
      </c>
      <c r="H20" s="167" t="s">
        <v>119</v>
      </c>
      <c r="I20" s="167" t="s">
        <v>125</v>
      </c>
      <c r="J20" s="248">
        <v>40981</v>
      </c>
      <c r="K20" s="248" t="s">
        <v>245</v>
      </c>
      <c r="L20" s="248" t="s">
        <v>245</v>
      </c>
      <c r="M20" s="248" t="s">
        <v>245</v>
      </c>
      <c r="N20" s="248" t="s">
        <v>245</v>
      </c>
      <c r="O20" s="167" t="s">
        <v>280</v>
      </c>
      <c r="P20" s="167" t="s">
        <v>280</v>
      </c>
      <c r="Q20" s="167" t="s">
        <v>143</v>
      </c>
      <c r="R20" s="249" t="s">
        <v>60</v>
      </c>
      <c r="S20" s="249" t="s">
        <v>60</v>
      </c>
      <c r="T20" s="249" t="s">
        <v>60</v>
      </c>
      <c r="U20" s="249" t="s">
        <v>60</v>
      </c>
      <c r="V20" s="249" t="s">
        <v>60</v>
      </c>
      <c r="W20" s="250" t="s">
        <v>60</v>
      </c>
      <c r="X20" s="251" t="s">
        <v>60</v>
      </c>
      <c r="Y20" s="249" t="s">
        <v>60</v>
      </c>
      <c r="Z20" s="249" t="s">
        <v>60</v>
      </c>
      <c r="AA20" s="249" t="s">
        <v>60</v>
      </c>
      <c r="AB20" s="250" t="s">
        <v>60</v>
      </c>
      <c r="AC20" s="251" t="s">
        <v>60</v>
      </c>
      <c r="AD20" s="249" t="s">
        <v>60</v>
      </c>
      <c r="AE20" s="249" t="s">
        <v>60</v>
      </c>
      <c r="AF20" s="250" t="s">
        <v>60</v>
      </c>
      <c r="AG20" s="249" t="s">
        <v>60</v>
      </c>
      <c r="AH20" s="249" t="s">
        <v>60</v>
      </c>
      <c r="AI20" s="249" t="s">
        <v>60</v>
      </c>
      <c r="AJ20" s="249" t="s">
        <v>60</v>
      </c>
      <c r="AK20" s="249" t="s">
        <v>60</v>
      </c>
      <c r="AL20" s="249" t="s">
        <v>60</v>
      </c>
      <c r="AM20" s="249" t="s">
        <v>60</v>
      </c>
      <c r="AN20" s="250" t="s">
        <v>60</v>
      </c>
      <c r="AO20" s="251" t="s">
        <v>60</v>
      </c>
      <c r="AP20" s="250" t="s">
        <v>60</v>
      </c>
      <c r="AQ20" s="287" t="str">
        <f t="shared" si="8"/>
        <v>No tiene datos personales</v>
      </c>
      <c r="AR20" s="288">
        <v>0</v>
      </c>
      <c r="AS20" s="234" t="s">
        <v>60</v>
      </c>
      <c r="AT20" s="268" t="s">
        <v>25</v>
      </c>
      <c r="AU20" s="218" t="str">
        <f>IF(ISERROR(VLOOKUP(AT20,[2]Listas!$A$3:$E$12,3,0)),"",VLOOKUP(AT20,[2]Listas!$A$3:$E$12,3,0))</f>
        <v>Ley 1755 de 2015, artículo 24, numeral 3.</v>
      </c>
      <c r="AV20" s="218" t="str">
        <f>IF(ISERROR(VLOOKUP(AT20,[2]Listas!$A$3:$E$12,5,0)),"",VLOOKUP(AT20,[2]Listas!$A$3:$E$12,5,0))</f>
        <v>El derecho de toda persona a la intimidad, bajo las limitaciones propias que impone la condición de empleado o servidor publico.</v>
      </c>
      <c r="AW20" s="218" t="str">
        <f>IF(ISERROR(VLOOKUP(AT20,[2]Listas!$A$3:$E$12,4,0)),"",VLOOKUP(AT20,[2]Listas!$A$3:$E$12,4,0))</f>
        <v>Información exceptuada por daño de derechos a personas naturales o jurídicas. Artículo 18 Ley 1712 de 2014. / Ley 1581 de 2012.</v>
      </c>
      <c r="AX20" s="218" t="str">
        <f>IF(ISERROR(VLOOKUP(AT20,[2]Listas!$A$3:$E$12,2,0)),"",VLOOKUP(AT20,[2]Listas!$A$3:$E$12,2,0))</f>
        <v>Pública Clasificada</v>
      </c>
      <c r="AY20" s="252" t="s">
        <v>113</v>
      </c>
      <c r="AZ20" s="253">
        <v>44517</v>
      </c>
      <c r="BA20" s="252" t="s">
        <v>149</v>
      </c>
      <c r="BB20" s="254" t="str">
        <f t="shared" si="9"/>
        <v>MEDIA</v>
      </c>
      <c r="BC20" s="255" t="s">
        <v>239</v>
      </c>
      <c r="BD20" s="255" t="s">
        <v>239</v>
      </c>
      <c r="BE20" s="256">
        <f t="shared" si="3"/>
        <v>0</v>
      </c>
      <c r="BF20" s="257" t="str">
        <f t="shared" si="10"/>
        <v>MEDIO</v>
      </c>
      <c r="BG20" s="167" t="s">
        <v>107</v>
      </c>
    </row>
    <row r="21" spans="1:59" s="217" customFormat="1" ht="34.5" customHeight="1" thickBot="1">
      <c r="A21" s="193">
        <v>14</v>
      </c>
      <c r="B21" s="193" t="s">
        <v>17</v>
      </c>
      <c r="C21" s="166" t="s">
        <v>212</v>
      </c>
      <c r="D21" s="272" t="s">
        <v>281</v>
      </c>
      <c r="E21" s="211" t="s">
        <v>282</v>
      </c>
      <c r="F21" s="195" t="s">
        <v>13</v>
      </c>
      <c r="G21" s="166" t="s">
        <v>213</v>
      </c>
      <c r="H21" s="166" t="s">
        <v>216</v>
      </c>
      <c r="I21" s="166" t="s">
        <v>125</v>
      </c>
      <c r="J21" s="212">
        <v>40981</v>
      </c>
      <c r="K21" s="212" t="s">
        <v>245</v>
      </c>
      <c r="L21" s="212" t="s">
        <v>245</v>
      </c>
      <c r="M21" s="212" t="s">
        <v>245</v>
      </c>
      <c r="N21" s="212" t="s">
        <v>245</v>
      </c>
      <c r="O21" s="166" t="s">
        <v>280</v>
      </c>
      <c r="P21" s="166" t="s">
        <v>280</v>
      </c>
      <c r="Q21" s="166" t="s">
        <v>143</v>
      </c>
      <c r="R21" s="197" t="s">
        <v>60</v>
      </c>
      <c r="S21" s="197" t="s">
        <v>60</v>
      </c>
      <c r="T21" s="197" t="s">
        <v>60</v>
      </c>
      <c r="U21" s="197" t="s">
        <v>60</v>
      </c>
      <c r="V21" s="197" t="s">
        <v>60</v>
      </c>
      <c r="W21" s="198" t="s">
        <v>60</v>
      </c>
      <c r="X21" s="199" t="s">
        <v>60</v>
      </c>
      <c r="Y21" s="197" t="s">
        <v>60</v>
      </c>
      <c r="Z21" s="197" t="s">
        <v>60</v>
      </c>
      <c r="AA21" s="197" t="s">
        <v>60</v>
      </c>
      <c r="AB21" s="198" t="s">
        <v>60</v>
      </c>
      <c r="AC21" s="199" t="s">
        <v>60</v>
      </c>
      <c r="AD21" s="197" t="s">
        <v>60</v>
      </c>
      <c r="AE21" s="197" t="s">
        <v>60</v>
      </c>
      <c r="AF21" s="198" t="s">
        <v>60</v>
      </c>
      <c r="AG21" s="197" t="s">
        <v>60</v>
      </c>
      <c r="AH21" s="197" t="s">
        <v>60</v>
      </c>
      <c r="AI21" s="197" t="s">
        <v>60</v>
      </c>
      <c r="AJ21" s="197" t="s">
        <v>60</v>
      </c>
      <c r="AK21" s="197" t="s">
        <v>60</v>
      </c>
      <c r="AL21" s="197" t="s">
        <v>60</v>
      </c>
      <c r="AM21" s="197" t="s">
        <v>60</v>
      </c>
      <c r="AN21" s="198" t="s">
        <v>60</v>
      </c>
      <c r="AO21" s="199" t="s">
        <v>60</v>
      </c>
      <c r="AP21" s="198" t="s">
        <v>60</v>
      </c>
      <c r="AQ21" s="287" t="str">
        <f t="shared" si="8"/>
        <v>No tiene datos personales</v>
      </c>
      <c r="AR21" s="234">
        <v>0</v>
      </c>
      <c r="AS21" s="234" t="s">
        <v>60</v>
      </c>
      <c r="AT21" s="268" t="s">
        <v>40</v>
      </c>
      <c r="AU21" s="218" t="str">
        <f>IF(ISERROR(VLOOKUP(AT21,[2]Listas!$A$3:$E$12,3,0)),"",VLOOKUP(AT21,[2]Listas!$A$3:$E$12,3,0))</f>
        <v>No existe excepción de acceso</v>
      </c>
      <c r="AV21" s="218" t="str">
        <f>IF(ISERROR(VLOOKUP(AT21,[2]Listas!$A$3:$E$12,5,0)),"",VLOOKUP(AT21,[2]Listas!$A$3:$E$12,5,0))</f>
        <v>Información pública y de conocimiento general</v>
      </c>
      <c r="AW21" s="218" t="str">
        <f>IF(ISERROR(VLOOKUP(AT21,[2]Listas!$A$3:$E$12,4,0)),"",VLOOKUP(AT21,[2]Listas!$A$3:$E$12,4,0))</f>
        <v>Información publica y de conocimiento general</v>
      </c>
      <c r="AX21" s="218" t="str">
        <f>IF(ISERROR(VLOOKUP(AT21,[2]Listas!$A$3:$E$12,2,0)),"",VLOOKUP(AT21,[2]Listas!$A$3:$E$12,2,0))</f>
        <v>Información Pública</v>
      </c>
      <c r="AY21" s="201" t="s">
        <v>44</v>
      </c>
      <c r="AZ21" s="202">
        <v>44517</v>
      </c>
      <c r="BA21" s="201" t="s">
        <v>44</v>
      </c>
      <c r="BB21" s="203" t="str">
        <f t="shared" si="9"/>
        <v>BAJA</v>
      </c>
      <c r="BC21" s="204" t="s">
        <v>238</v>
      </c>
      <c r="BD21" s="204" t="s">
        <v>238</v>
      </c>
      <c r="BE21" s="214">
        <f t="shared" si="3"/>
        <v>0</v>
      </c>
      <c r="BF21" s="216" t="str">
        <f t="shared" si="10"/>
        <v>BAJO</v>
      </c>
      <c r="BG21" s="193" t="s">
        <v>107</v>
      </c>
    </row>
    <row r="22" spans="1:59" s="217" customFormat="1" ht="100.5" customHeight="1" thickBot="1">
      <c r="A22" s="193">
        <v>15</v>
      </c>
      <c r="B22" s="193" t="s">
        <v>17</v>
      </c>
      <c r="C22" s="166" t="s">
        <v>212</v>
      </c>
      <c r="D22" s="272" t="s">
        <v>283</v>
      </c>
      <c r="E22" s="211" t="s">
        <v>284</v>
      </c>
      <c r="F22" s="195" t="s">
        <v>13</v>
      </c>
      <c r="G22" s="166" t="s">
        <v>213</v>
      </c>
      <c r="H22" s="166" t="s">
        <v>118</v>
      </c>
      <c r="I22" s="166" t="s">
        <v>125</v>
      </c>
      <c r="J22" s="212">
        <v>40981</v>
      </c>
      <c r="K22" s="212" t="s">
        <v>245</v>
      </c>
      <c r="L22" s="212" t="s">
        <v>245</v>
      </c>
      <c r="M22" s="212" t="s">
        <v>245</v>
      </c>
      <c r="N22" s="212" t="s">
        <v>245</v>
      </c>
      <c r="O22" s="166" t="s">
        <v>226</v>
      </c>
      <c r="P22" s="166" t="s">
        <v>226</v>
      </c>
      <c r="Q22" s="166" t="s">
        <v>143</v>
      </c>
      <c r="R22" s="197" t="s">
        <v>60</v>
      </c>
      <c r="S22" s="197" t="s">
        <v>60</v>
      </c>
      <c r="T22" s="197" t="s">
        <v>60</v>
      </c>
      <c r="U22" s="197" t="s">
        <v>60</v>
      </c>
      <c r="V22" s="197" t="s">
        <v>60</v>
      </c>
      <c r="W22" s="198" t="s">
        <v>60</v>
      </c>
      <c r="X22" s="199" t="s">
        <v>60</v>
      </c>
      <c r="Y22" s="197" t="s">
        <v>60</v>
      </c>
      <c r="Z22" s="197" t="s">
        <v>60</v>
      </c>
      <c r="AA22" s="197" t="s">
        <v>60</v>
      </c>
      <c r="AB22" s="198" t="s">
        <v>60</v>
      </c>
      <c r="AC22" s="199" t="s">
        <v>60</v>
      </c>
      <c r="AD22" s="197" t="s">
        <v>60</v>
      </c>
      <c r="AE22" s="197" t="s">
        <v>60</v>
      </c>
      <c r="AF22" s="198" t="s">
        <v>60</v>
      </c>
      <c r="AG22" s="197" t="s">
        <v>60</v>
      </c>
      <c r="AH22" s="197" t="s">
        <v>60</v>
      </c>
      <c r="AI22" s="197" t="s">
        <v>60</v>
      </c>
      <c r="AJ22" s="197" t="s">
        <v>60</v>
      </c>
      <c r="AK22" s="197" t="s">
        <v>60</v>
      </c>
      <c r="AL22" s="197" t="s">
        <v>60</v>
      </c>
      <c r="AM22" s="197" t="s">
        <v>60</v>
      </c>
      <c r="AN22" s="198" t="s">
        <v>60</v>
      </c>
      <c r="AO22" s="199" t="s">
        <v>60</v>
      </c>
      <c r="AP22" s="198" t="s">
        <v>60</v>
      </c>
      <c r="AQ22" s="287" t="str">
        <f t="shared" si="8"/>
        <v>No tiene datos personales</v>
      </c>
      <c r="AR22" s="234">
        <v>0</v>
      </c>
      <c r="AS22" s="234" t="s">
        <v>60</v>
      </c>
      <c r="AT22" s="268" t="s">
        <v>40</v>
      </c>
      <c r="AU22" s="218" t="str">
        <f>IF(ISERROR(VLOOKUP(AT22,[2]Listas!$A$3:$E$12,3,0)),"",VLOOKUP(AT22,[2]Listas!$A$3:$E$12,3,0))</f>
        <v>No existe excepción de acceso</v>
      </c>
      <c r="AV22" s="218" t="str">
        <f>IF(ISERROR(VLOOKUP(AT22,[2]Listas!$A$3:$E$12,5,0)),"",VLOOKUP(AT22,[2]Listas!$A$3:$E$12,5,0))</f>
        <v>Información pública y de conocimiento general</v>
      </c>
      <c r="AW22" s="218" t="str">
        <f>IF(ISERROR(VLOOKUP(AT22,[2]Listas!$A$3:$E$12,4,0)),"",VLOOKUP(AT22,[2]Listas!$A$3:$E$12,4,0))</f>
        <v>Información publica y de conocimiento general</v>
      </c>
      <c r="AX22" s="218" t="str">
        <f>IF(ISERROR(VLOOKUP(AT22,[2]Listas!$A$3:$E$12,2,0)),"",VLOOKUP(AT22,[2]Listas!$A$3:$E$12,2,0))</f>
        <v>Información Pública</v>
      </c>
      <c r="AY22" s="201" t="s">
        <v>44</v>
      </c>
      <c r="AZ22" s="202">
        <v>44517</v>
      </c>
      <c r="BA22" s="201" t="s">
        <v>44</v>
      </c>
      <c r="BB22" s="203" t="str">
        <f t="shared" si="9"/>
        <v>BAJA</v>
      </c>
      <c r="BC22" s="204" t="s">
        <v>238</v>
      </c>
      <c r="BD22" s="204" t="s">
        <v>238</v>
      </c>
      <c r="BE22" s="214">
        <f t="shared" si="3"/>
        <v>0</v>
      </c>
      <c r="BF22" s="216" t="str">
        <f t="shared" si="10"/>
        <v>BAJO</v>
      </c>
      <c r="BG22" s="193" t="s">
        <v>107</v>
      </c>
    </row>
    <row r="23" spans="1:59" s="217" customFormat="1" ht="60" customHeight="1" thickBot="1">
      <c r="A23" s="193">
        <v>16</v>
      </c>
      <c r="B23" s="193" t="s">
        <v>17</v>
      </c>
      <c r="C23" s="166" t="s">
        <v>212</v>
      </c>
      <c r="D23" s="272" t="s">
        <v>285</v>
      </c>
      <c r="E23" s="211" t="s">
        <v>286</v>
      </c>
      <c r="F23" s="195" t="s">
        <v>13</v>
      </c>
      <c r="G23" s="166" t="s">
        <v>213</v>
      </c>
      <c r="H23" s="166" t="s">
        <v>118</v>
      </c>
      <c r="I23" s="166" t="s">
        <v>125</v>
      </c>
      <c r="J23" s="212">
        <v>40981</v>
      </c>
      <c r="K23" s="212" t="s">
        <v>245</v>
      </c>
      <c r="L23" s="212" t="s">
        <v>245</v>
      </c>
      <c r="M23" s="212" t="s">
        <v>245</v>
      </c>
      <c r="N23" s="212" t="s">
        <v>245</v>
      </c>
      <c r="O23" s="166" t="s">
        <v>226</v>
      </c>
      <c r="P23" s="166" t="s">
        <v>226</v>
      </c>
      <c r="Q23" s="166" t="s">
        <v>143</v>
      </c>
      <c r="R23" s="197" t="s">
        <v>60</v>
      </c>
      <c r="S23" s="197" t="s">
        <v>60</v>
      </c>
      <c r="T23" s="197" t="s">
        <v>60</v>
      </c>
      <c r="U23" s="197" t="s">
        <v>60</v>
      </c>
      <c r="V23" s="197" t="s">
        <v>60</v>
      </c>
      <c r="W23" s="198" t="s">
        <v>60</v>
      </c>
      <c r="X23" s="199" t="s">
        <v>60</v>
      </c>
      <c r="Y23" s="197" t="s">
        <v>60</v>
      </c>
      <c r="Z23" s="197" t="s">
        <v>60</v>
      </c>
      <c r="AA23" s="197" t="s">
        <v>60</v>
      </c>
      <c r="AB23" s="198" t="s">
        <v>60</v>
      </c>
      <c r="AC23" s="199" t="s">
        <v>60</v>
      </c>
      <c r="AD23" s="197" t="s">
        <v>60</v>
      </c>
      <c r="AE23" s="197" t="s">
        <v>60</v>
      </c>
      <c r="AF23" s="198" t="s">
        <v>60</v>
      </c>
      <c r="AG23" s="197" t="s">
        <v>60</v>
      </c>
      <c r="AH23" s="197" t="s">
        <v>60</v>
      </c>
      <c r="AI23" s="197" t="s">
        <v>60</v>
      </c>
      <c r="AJ23" s="197" t="s">
        <v>60</v>
      </c>
      <c r="AK23" s="197" t="s">
        <v>60</v>
      </c>
      <c r="AL23" s="197" t="s">
        <v>60</v>
      </c>
      <c r="AM23" s="197" t="s">
        <v>60</v>
      </c>
      <c r="AN23" s="198" t="s">
        <v>60</v>
      </c>
      <c r="AO23" s="199" t="s">
        <v>60</v>
      </c>
      <c r="AP23" s="198" t="s">
        <v>60</v>
      </c>
      <c r="AQ23" s="287" t="str">
        <f t="shared" si="8"/>
        <v>No tiene datos personales</v>
      </c>
      <c r="AR23" s="234">
        <v>0</v>
      </c>
      <c r="AS23" s="234" t="s">
        <v>60</v>
      </c>
      <c r="AT23" s="268" t="s">
        <v>40</v>
      </c>
      <c r="AU23" s="218" t="str">
        <f>IF(ISERROR(VLOOKUP(AT23,[2]Listas!$A$3:$E$12,3,0)),"",VLOOKUP(AT23,[2]Listas!$A$3:$E$12,3,0))</f>
        <v>No existe excepción de acceso</v>
      </c>
      <c r="AV23" s="218" t="str">
        <f>IF(ISERROR(VLOOKUP(AT23,[2]Listas!$A$3:$E$12,5,0)),"",VLOOKUP(AT23,[2]Listas!$A$3:$E$12,5,0))</f>
        <v>Información pública y de conocimiento general</v>
      </c>
      <c r="AW23" s="218" t="str">
        <f>IF(ISERROR(VLOOKUP(AT23,[2]Listas!$A$3:$E$12,4,0)),"",VLOOKUP(AT23,[2]Listas!$A$3:$E$12,4,0))</f>
        <v>Información publica y de conocimiento general</v>
      </c>
      <c r="AX23" s="218" t="str">
        <f>IF(ISERROR(VLOOKUP(AT23,[2]Listas!$A$3:$E$12,2,0)),"",VLOOKUP(AT23,[2]Listas!$A$3:$E$12,2,0))</f>
        <v>Información Pública</v>
      </c>
      <c r="AY23" s="201" t="s">
        <v>44</v>
      </c>
      <c r="AZ23" s="202">
        <v>44517</v>
      </c>
      <c r="BA23" s="201" t="s">
        <v>44</v>
      </c>
      <c r="BB23" s="203" t="str">
        <f t="shared" si="9"/>
        <v>BAJA</v>
      </c>
      <c r="BC23" s="204" t="s">
        <v>238</v>
      </c>
      <c r="BD23" s="204" t="s">
        <v>238</v>
      </c>
      <c r="BE23" s="214">
        <f t="shared" si="3"/>
        <v>0</v>
      </c>
      <c r="BF23" s="216" t="str">
        <f t="shared" si="10"/>
        <v>BAJO</v>
      </c>
      <c r="BG23" s="193" t="s">
        <v>107</v>
      </c>
    </row>
    <row r="24" spans="1:59" s="217" customFormat="1" ht="65.25" customHeight="1" thickBot="1">
      <c r="A24" s="193">
        <v>17</v>
      </c>
      <c r="B24" s="193" t="s">
        <v>17</v>
      </c>
      <c r="C24" s="166" t="s">
        <v>212</v>
      </c>
      <c r="D24" s="272" t="s">
        <v>287</v>
      </c>
      <c r="E24" s="211" t="s">
        <v>440</v>
      </c>
      <c r="F24" s="195" t="s">
        <v>13</v>
      </c>
      <c r="G24" s="166" t="s">
        <v>213</v>
      </c>
      <c r="H24" s="166" t="s">
        <v>118</v>
      </c>
      <c r="I24" s="166" t="s">
        <v>125</v>
      </c>
      <c r="J24" s="212">
        <v>40981</v>
      </c>
      <c r="K24" s="212" t="s">
        <v>245</v>
      </c>
      <c r="L24" s="212" t="s">
        <v>245</v>
      </c>
      <c r="M24" s="212" t="s">
        <v>245</v>
      </c>
      <c r="N24" s="212" t="s">
        <v>245</v>
      </c>
      <c r="O24" s="166" t="s">
        <v>226</v>
      </c>
      <c r="P24" s="166" t="s">
        <v>226</v>
      </c>
      <c r="Q24" s="166" t="s">
        <v>143</v>
      </c>
      <c r="R24" s="197" t="s">
        <v>60</v>
      </c>
      <c r="S24" s="197" t="s">
        <v>60</v>
      </c>
      <c r="T24" s="197" t="s">
        <v>60</v>
      </c>
      <c r="U24" s="197" t="s">
        <v>60</v>
      </c>
      <c r="V24" s="197" t="s">
        <v>60</v>
      </c>
      <c r="W24" s="198" t="s">
        <v>60</v>
      </c>
      <c r="X24" s="199" t="s">
        <v>60</v>
      </c>
      <c r="Y24" s="197" t="s">
        <v>60</v>
      </c>
      <c r="Z24" s="197" t="s">
        <v>60</v>
      </c>
      <c r="AA24" s="197" t="s">
        <v>60</v>
      </c>
      <c r="AB24" s="198" t="s">
        <v>60</v>
      </c>
      <c r="AC24" s="199" t="s">
        <v>60</v>
      </c>
      <c r="AD24" s="197" t="s">
        <v>60</v>
      </c>
      <c r="AE24" s="197" t="s">
        <v>60</v>
      </c>
      <c r="AF24" s="198" t="s">
        <v>60</v>
      </c>
      <c r="AG24" s="197" t="s">
        <v>60</v>
      </c>
      <c r="AH24" s="197" t="s">
        <v>60</v>
      </c>
      <c r="AI24" s="197" t="s">
        <v>60</v>
      </c>
      <c r="AJ24" s="197" t="s">
        <v>60</v>
      </c>
      <c r="AK24" s="197" t="s">
        <v>60</v>
      </c>
      <c r="AL24" s="197" t="s">
        <v>60</v>
      </c>
      <c r="AM24" s="197" t="s">
        <v>60</v>
      </c>
      <c r="AN24" s="198" t="s">
        <v>60</v>
      </c>
      <c r="AO24" s="199" t="s">
        <v>60</v>
      </c>
      <c r="AP24" s="198" t="s">
        <v>60</v>
      </c>
      <c r="AQ24" s="287" t="str">
        <f t="shared" si="8"/>
        <v>No tiene datos personales</v>
      </c>
      <c r="AR24" s="234">
        <v>0</v>
      </c>
      <c r="AS24" s="234" t="s">
        <v>60</v>
      </c>
      <c r="AT24" s="268" t="s">
        <v>40</v>
      </c>
      <c r="AU24" s="218" t="str">
        <f>IF(ISERROR(VLOOKUP(AT24,[2]Listas!$A$3:$E$12,3,0)),"",VLOOKUP(AT24,[2]Listas!$A$3:$E$12,3,0))</f>
        <v>No existe excepción de acceso</v>
      </c>
      <c r="AV24" s="218" t="str">
        <f>IF(ISERROR(VLOOKUP(AT24,[2]Listas!$A$3:$E$12,5,0)),"",VLOOKUP(AT24,[2]Listas!$A$3:$E$12,5,0))</f>
        <v>Información pública y de conocimiento general</v>
      </c>
      <c r="AW24" s="218" t="str">
        <f>IF(ISERROR(VLOOKUP(AT24,[2]Listas!$A$3:$E$12,4,0)),"",VLOOKUP(AT24,[2]Listas!$A$3:$E$12,4,0))</f>
        <v>Información publica y de conocimiento general</v>
      </c>
      <c r="AX24" s="218" t="str">
        <f>IF(ISERROR(VLOOKUP(AT24,[2]Listas!$A$3:$E$12,2,0)),"",VLOOKUP(AT24,[2]Listas!$A$3:$E$12,2,0))</f>
        <v>Información Pública</v>
      </c>
      <c r="AY24" s="201" t="s">
        <v>44</v>
      </c>
      <c r="AZ24" s="202">
        <v>44517</v>
      </c>
      <c r="BA24" s="201" t="s">
        <v>44</v>
      </c>
      <c r="BB24" s="203" t="str">
        <f t="shared" si="9"/>
        <v>BAJA</v>
      </c>
      <c r="BC24" s="204" t="s">
        <v>238</v>
      </c>
      <c r="BD24" s="204" t="s">
        <v>238</v>
      </c>
      <c r="BE24" s="214">
        <f t="shared" si="3"/>
        <v>0</v>
      </c>
      <c r="BF24" s="216" t="str">
        <f t="shared" si="10"/>
        <v>BAJO</v>
      </c>
      <c r="BG24" s="193" t="s">
        <v>107</v>
      </c>
    </row>
    <row r="25" spans="1:59" s="217" customFormat="1" ht="61.5" customHeight="1" thickBot="1">
      <c r="A25" s="193">
        <v>18</v>
      </c>
      <c r="B25" s="193" t="s">
        <v>17</v>
      </c>
      <c r="C25" s="166" t="s">
        <v>212</v>
      </c>
      <c r="D25" s="275" t="s">
        <v>288</v>
      </c>
      <c r="E25" s="275" t="s">
        <v>441</v>
      </c>
      <c r="F25" s="195" t="s">
        <v>13</v>
      </c>
      <c r="G25" s="166" t="s">
        <v>213</v>
      </c>
      <c r="H25" s="166" t="s">
        <v>118</v>
      </c>
      <c r="I25" s="166" t="s">
        <v>125</v>
      </c>
      <c r="J25" s="212">
        <v>40981</v>
      </c>
      <c r="K25" s="212" t="s">
        <v>245</v>
      </c>
      <c r="L25" s="212" t="s">
        <v>245</v>
      </c>
      <c r="M25" s="212" t="s">
        <v>245</v>
      </c>
      <c r="N25" s="212" t="s">
        <v>245</v>
      </c>
      <c r="O25" s="166" t="s">
        <v>224</v>
      </c>
      <c r="P25" s="166" t="s">
        <v>224</v>
      </c>
      <c r="Q25" s="166" t="s">
        <v>143</v>
      </c>
      <c r="R25" s="197" t="s">
        <v>60</v>
      </c>
      <c r="S25" s="197" t="s">
        <v>60</v>
      </c>
      <c r="T25" s="197" t="s">
        <v>60</v>
      </c>
      <c r="U25" s="197" t="s">
        <v>60</v>
      </c>
      <c r="V25" s="197" t="s">
        <v>60</v>
      </c>
      <c r="W25" s="198" t="s">
        <v>60</v>
      </c>
      <c r="X25" s="199" t="s">
        <v>60</v>
      </c>
      <c r="Y25" s="197" t="s">
        <v>60</v>
      </c>
      <c r="Z25" s="197" t="s">
        <v>60</v>
      </c>
      <c r="AA25" s="197" t="s">
        <v>60</v>
      </c>
      <c r="AB25" s="198" t="s">
        <v>60</v>
      </c>
      <c r="AC25" s="199" t="s">
        <v>60</v>
      </c>
      <c r="AD25" s="197" t="s">
        <v>60</v>
      </c>
      <c r="AE25" s="197" t="s">
        <v>60</v>
      </c>
      <c r="AF25" s="198" t="s">
        <v>60</v>
      </c>
      <c r="AG25" s="197" t="s">
        <v>60</v>
      </c>
      <c r="AH25" s="197" t="s">
        <v>60</v>
      </c>
      <c r="AI25" s="197" t="s">
        <v>60</v>
      </c>
      <c r="AJ25" s="197" t="s">
        <v>60</v>
      </c>
      <c r="AK25" s="197" t="s">
        <v>60</v>
      </c>
      <c r="AL25" s="197" t="s">
        <v>60</v>
      </c>
      <c r="AM25" s="197" t="s">
        <v>60</v>
      </c>
      <c r="AN25" s="198" t="s">
        <v>60</v>
      </c>
      <c r="AO25" s="199" t="s">
        <v>60</v>
      </c>
      <c r="AP25" s="198" t="s">
        <v>60</v>
      </c>
      <c r="AQ25" s="287" t="str">
        <f t="shared" si="8"/>
        <v>No tiene datos personales</v>
      </c>
      <c r="AR25" s="234">
        <v>0</v>
      </c>
      <c r="AS25" s="234" t="s">
        <v>60</v>
      </c>
      <c r="AT25" s="268" t="s">
        <v>40</v>
      </c>
      <c r="AU25" s="218" t="str">
        <f>IF(ISERROR(VLOOKUP(AT25,[2]Listas!$A$3:$E$12,3,0)),"",VLOOKUP(AT25,[2]Listas!$A$3:$E$12,3,0))</f>
        <v>No existe excepción de acceso</v>
      </c>
      <c r="AV25" s="218" t="str">
        <f>IF(ISERROR(VLOOKUP(AT25,[2]Listas!$A$3:$E$12,5,0)),"",VLOOKUP(AT25,[2]Listas!$A$3:$E$12,5,0))</f>
        <v>Información pública y de conocimiento general</v>
      </c>
      <c r="AW25" s="218" t="str">
        <f>IF(ISERROR(VLOOKUP(AT25,[2]Listas!$A$3:$E$12,4,0)),"",VLOOKUP(AT25,[2]Listas!$A$3:$E$12,4,0))</f>
        <v>Información publica y de conocimiento general</v>
      </c>
      <c r="AX25" s="218" t="str">
        <f>IF(ISERROR(VLOOKUP(AT25,[2]Listas!$A$3:$E$12,2,0)),"",VLOOKUP(AT25,[2]Listas!$A$3:$E$12,2,0))</f>
        <v>Información Pública</v>
      </c>
      <c r="AY25" s="201" t="s">
        <v>44</v>
      </c>
      <c r="AZ25" s="202">
        <v>44517</v>
      </c>
      <c r="BA25" s="201" t="s">
        <v>44</v>
      </c>
      <c r="BB25" s="203" t="str">
        <f t="shared" si="9"/>
        <v>BAJA</v>
      </c>
      <c r="BC25" s="204" t="s">
        <v>238</v>
      </c>
      <c r="BD25" s="204" t="s">
        <v>238</v>
      </c>
      <c r="BE25" s="214">
        <f t="shared" si="3"/>
        <v>0</v>
      </c>
      <c r="BF25" s="216" t="str">
        <f t="shared" si="10"/>
        <v>BAJO</v>
      </c>
      <c r="BG25" s="193" t="s">
        <v>107</v>
      </c>
    </row>
    <row r="26" spans="1:59" s="217" customFormat="1" ht="64.5" customHeight="1" thickBot="1">
      <c r="A26" s="193">
        <v>19</v>
      </c>
      <c r="B26" s="193" t="s">
        <v>17</v>
      </c>
      <c r="C26" s="166" t="s">
        <v>212</v>
      </c>
      <c r="D26" s="275" t="s">
        <v>289</v>
      </c>
      <c r="E26" s="275" t="s">
        <v>442</v>
      </c>
      <c r="F26" s="195" t="s">
        <v>13</v>
      </c>
      <c r="G26" s="166" t="s">
        <v>213</v>
      </c>
      <c r="H26" s="166" t="s">
        <v>118</v>
      </c>
      <c r="I26" s="166" t="s">
        <v>125</v>
      </c>
      <c r="J26" s="212">
        <v>40981</v>
      </c>
      <c r="K26" s="212" t="s">
        <v>245</v>
      </c>
      <c r="L26" s="212" t="s">
        <v>245</v>
      </c>
      <c r="M26" s="212" t="s">
        <v>245</v>
      </c>
      <c r="N26" s="212" t="s">
        <v>245</v>
      </c>
      <c r="O26" s="166" t="s">
        <v>224</v>
      </c>
      <c r="P26" s="166" t="s">
        <v>224</v>
      </c>
      <c r="Q26" s="166" t="s">
        <v>143</v>
      </c>
      <c r="R26" s="197" t="s">
        <v>60</v>
      </c>
      <c r="S26" s="197" t="s">
        <v>60</v>
      </c>
      <c r="T26" s="197" t="s">
        <v>60</v>
      </c>
      <c r="U26" s="197" t="s">
        <v>60</v>
      </c>
      <c r="V26" s="197" t="s">
        <v>60</v>
      </c>
      <c r="W26" s="198" t="s">
        <v>60</v>
      </c>
      <c r="X26" s="199" t="s">
        <v>60</v>
      </c>
      <c r="Y26" s="197" t="s">
        <v>60</v>
      </c>
      <c r="Z26" s="197" t="s">
        <v>60</v>
      </c>
      <c r="AA26" s="197" t="s">
        <v>60</v>
      </c>
      <c r="AB26" s="198" t="s">
        <v>60</v>
      </c>
      <c r="AC26" s="199" t="s">
        <v>60</v>
      </c>
      <c r="AD26" s="197" t="s">
        <v>60</v>
      </c>
      <c r="AE26" s="197" t="s">
        <v>60</v>
      </c>
      <c r="AF26" s="198" t="s">
        <v>60</v>
      </c>
      <c r="AG26" s="197" t="s">
        <v>60</v>
      </c>
      <c r="AH26" s="197" t="s">
        <v>60</v>
      </c>
      <c r="AI26" s="197" t="s">
        <v>60</v>
      </c>
      <c r="AJ26" s="197" t="s">
        <v>60</v>
      </c>
      <c r="AK26" s="197" t="s">
        <v>60</v>
      </c>
      <c r="AL26" s="197" t="s">
        <v>60</v>
      </c>
      <c r="AM26" s="197" t="s">
        <v>60</v>
      </c>
      <c r="AN26" s="198" t="s">
        <v>60</v>
      </c>
      <c r="AO26" s="199" t="s">
        <v>60</v>
      </c>
      <c r="AP26" s="198" t="s">
        <v>60</v>
      </c>
      <c r="AQ26" s="287" t="str">
        <f t="shared" si="8"/>
        <v>No tiene datos personales</v>
      </c>
      <c r="AR26" s="234">
        <v>0</v>
      </c>
      <c r="AS26" s="234" t="s">
        <v>60</v>
      </c>
      <c r="AT26" s="268" t="s">
        <v>40</v>
      </c>
      <c r="AU26" s="218" t="str">
        <f>IF(ISERROR(VLOOKUP(AT26,[2]Listas!$A$3:$E$12,3,0)),"",VLOOKUP(AT26,[2]Listas!$A$3:$E$12,3,0))</f>
        <v>No existe excepción de acceso</v>
      </c>
      <c r="AV26" s="218" t="str">
        <f>IF(ISERROR(VLOOKUP(AT26,[2]Listas!$A$3:$E$12,5,0)),"",VLOOKUP(AT26,[2]Listas!$A$3:$E$12,5,0))</f>
        <v>Información pública y de conocimiento general</v>
      </c>
      <c r="AW26" s="218" t="str">
        <f>IF(ISERROR(VLOOKUP(AT26,[2]Listas!$A$3:$E$12,4,0)),"",VLOOKUP(AT26,[2]Listas!$A$3:$E$12,4,0))</f>
        <v>Información publica y de conocimiento general</v>
      </c>
      <c r="AX26" s="218" t="str">
        <f>IF(ISERROR(VLOOKUP(AT26,[2]Listas!$A$3:$E$12,2,0)),"",VLOOKUP(AT26,[2]Listas!$A$3:$E$12,2,0))</f>
        <v>Información Pública</v>
      </c>
      <c r="AY26" s="201" t="s">
        <v>44</v>
      </c>
      <c r="AZ26" s="202">
        <v>44517</v>
      </c>
      <c r="BA26" s="201" t="s">
        <v>44</v>
      </c>
      <c r="BB26" s="203" t="str">
        <f t="shared" si="9"/>
        <v>BAJA</v>
      </c>
      <c r="BC26" s="204" t="s">
        <v>238</v>
      </c>
      <c r="BD26" s="204" t="s">
        <v>238</v>
      </c>
      <c r="BE26" s="214">
        <f t="shared" si="3"/>
        <v>0</v>
      </c>
      <c r="BF26" s="216" t="str">
        <f t="shared" si="10"/>
        <v>BAJO</v>
      </c>
      <c r="BG26" s="193" t="s">
        <v>107</v>
      </c>
    </row>
    <row r="27" spans="1:59" s="217" customFormat="1" ht="48.75" customHeight="1" thickBot="1">
      <c r="A27" s="193">
        <v>20</v>
      </c>
      <c r="B27" s="193" t="s">
        <v>17</v>
      </c>
      <c r="C27" s="166" t="s">
        <v>212</v>
      </c>
      <c r="D27" s="275" t="s">
        <v>290</v>
      </c>
      <c r="E27" s="275" t="s">
        <v>443</v>
      </c>
      <c r="F27" s="195" t="s">
        <v>13</v>
      </c>
      <c r="G27" s="166" t="s">
        <v>213</v>
      </c>
      <c r="H27" s="166" t="s">
        <v>119</v>
      </c>
      <c r="I27" s="166" t="s">
        <v>125</v>
      </c>
      <c r="J27" s="212">
        <v>40981</v>
      </c>
      <c r="K27" s="212" t="s">
        <v>245</v>
      </c>
      <c r="L27" s="212" t="s">
        <v>245</v>
      </c>
      <c r="M27" s="212" t="s">
        <v>245</v>
      </c>
      <c r="N27" s="212" t="s">
        <v>245</v>
      </c>
      <c r="O27" s="166" t="s">
        <v>226</v>
      </c>
      <c r="P27" s="166" t="s">
        <v>226</v>
      </c>
      <c r="Q27" s="166" t="s">
        <v>143</v>
      </c>
      <c r="R27" s="197" t="s">
        <v>60</v>
      </c>
      <c r="S27" s="197" t="s">
        <v>60</v>
      </c>
      <c r="T27" s="197" t="s">
        <v>60</v>
      </c>
      <c r="U27" s="197" t="s">
        <v>60</v>
      </c>
      <c r="V27" s="197" t="s">
        <v>60</v>
      </c>
      <c r="W27" s="198" t="s">
        <v>60</v>
      </c>
      <c r="X27" s="199" t="s">
        <v>60</v>
      </c>
      <c r="Y27" s="197" t="s">
        <v>60</v>
      </c>
      <c r="Z27" s="197" t="s">
        <v>60</v>
      </c>
      <c r="AA27" s="197" t="s">
        <v>60</v>
      </c>
      <c r="AB27" s="198" t="s">
        <v>60</v>
      </c>
      <c r="AC27" s="199" t="s">
        <v>60</v>
      </c>
      <c r="AD27" s="197" t="s">
        <v>60</v>
      </c>
      <c r="AE27" s="197" t="s">
        <v>60</v>
      </c>
      <c r="AF27" s="198" t="s">
        <v>60</v>
      </c>
      <c r="AG27" s="197" t="s">
        <v>60</v>
      </c>
      <c r="AH27" s="197" t="s">
        <v>60</v>
      </c>
      <c r="AI27" s="197" t="s">
        <v>60</v>
      </c>
      <c r="AJ27" s="197" t="s">
        <v>60</v>
      </c>
      <c r="AK27" s="197" t="s">
        <v>60</v>
      </c>
      <c r="AL27" s="197" t="s">
        <v>60</v>
      </c>
      <c r="AM27" s="197" t="s">
        <v>60</v>
      </c>
      <c r="AN27" s="198" t="s">
        <v>60</v>
      </c>
      <c r="AO27" s="199" t="s">
        <v>60</v>
      </c>
      <c r="AP27" s="198" t="s">
        <v>60</v>
      </c>
      <c r="AQ27" s="287" t="str">
        <f t="shared" si="8"/>
        <v>No tiene datos personales</v>
      </c>
      <c r="AR27" s="234">
        <v>0</v>
      </c>
      <c r="AS27" s="234" t="s">
        <v>60</v>
      </c>
      <c r="AT27" s="268" t="s">
        <v>40</v>
      </c>
      <c r="AU27" s="218" t="str">
        <f>IF(ISERROR(VLOOKUP(AT27,[2]Listas!$A$3:$E$12,3,0)),"",VLOOKUP(AT27,[2]Listas!$A$3:$E$12,3,0))</f>
        <v>No existe excepción de acceso</v>
      </c>
      <c r="AV27" s="218" t="str">
        <f>IF(ISERROR(VLOOKUP(AT27,[2]Listas!$A$3:$E$12,5,0)),"",VLOOKUP(AT27,[2]Listas!$A$3:$E$12,5,0))</f>
        <v>Información pública y de conocimiento general</v>
      </c>
      <c r="AW27" s="218" t="str">
        <f>IF(ISERROR(VLOOKUP(AT27,[2]Listas!$A$3:$E$12,4,0)),"",VLOOKUP(AT27,[2]Listas!$A$3:$E$12,4,0))</f>
        <v>Información publica y de conocimiento general</v>
      </c>
      <c r="AX27" s="218" t="str">
        <f>IF(ISERROR(VLOOKUP(AT27,[2]Listas!$A$3:$E$12,2,0)),"",VLOOKUP(AT27,[2]Listas!$A$3:$E$12,2,0))</f>
        <v>Información Pública</v>
      </c>
      <c r="AY27" s="201" t="s">
        <v>44</v>
      </c>
      <c r="AZ27" s="202">
        <v>44517</v>
      </c>
      <c r="BA27" s="201" t="s">
        <v>44</v>
      </c>
      <c r="BB27" s="203" t="str">
        <f t="shared" si="9"/>
        <v>BAJA</v>
      </c>
      <c r="BC27" s="204" t="s">
        <v>238</v>
      </c>
      <c r="BD27" s="204" t="s">
        <v>238</v>
      </c>
      <c r="BE27" s="214">
        <f t="shared" si="3"/>
        <v>0</v>
      </c>
      <c r="BF27" s="216" t="str">
        <f t="shared" si="10"/>
        <v>BAJO</v>
      </c>
      <c r="BG27" s="193" t="s">
        <v>107</v>
      </c>
    </row>
    <row r="28" spans="1:59" s="217" customFormat="1" ht="51.75" customHeight="1" thickBot="1">
      <c r="A28" s="193">
        <v>21</v>
      </c>
      <c r="B28" s="193" t="s">
        <v>17</v>
      </c>
      <c r="C28" s="166" t="s">
        <v>212</v>
      </c>
      <c r="D28" s="275" t="s">
        <v>291</v>
      </c>
      <c r="E28" s="275" t="s">
        <v>444</v>
      </c>
      <c r="F28" s="195" t="s">
        <v>13</v>
      </c>
      <c r="G28" s="166" t="s">
        <v>213</v>
      </c>
      <c r="H28" s="166" t="s">
        <v>119</v>
      </c>
      <c r="I28" s="166" t="s">
        <v>125</v>
      </c>
      <c r="J28" s="212">
        <v>40981</v>
      </c>
      <c r="K28" s="212" t="s">
        <v>245</v>
      </c>
      <c r="L28" s="212" t="s">
        <v>245</v>
      </c>
      <c r="M28" s="212" t="s">
        <v>245</v>
      </c>
      <c r="N28" s="212" t="s">
        <v>245</v>
      </c>
      <c r="O28" s="166" t="s">
        <v>226</v>
      </c>
      <c r="P28" s="166" t="s">
        <v>226</v>
      </c>
      <c r="Q28" s="166" t="s">
        <v>143</v>
      </c>
      <c r="R28" s="197" t="s">
        <v>60</v>
      </c>
      <c r="S28" s="197" t="s">
        <v>60</v>
      </c>
      <c r="T28" s="197" t="s">
        <v>60</v>
      </c>
      <c r="U28" s="197" t="s">
        <v>60</v>
      </c>
      <c r="V28" s="197" t="s">
        <v>60</v>
      </c>
      <c r="W28" s="198" t="s">
        <v>60</v>
      </c>
      <c r="X28" s="199" t="s">
        <v>60</v>
      </c>
      <c r="Y28" s="197" t="s">
        <v>60</v>
      </c>
      <c r="Z28" s="197" t="s">
        <v>60</v>
      </c>
      <c r="AA28" s="197" t="s">
        <v>60</v>
      </c>
      <c r="AB28" s="198" t="s">
        <v>60</v>
      </c>
      <c r="AC28" s="199" t="s">
        <v>60</v>
      </c>
      <c r="AD28" s="197" t="s">
        <v>60</v>
      </c>
      <c r="AE28" s="197" t="s">
        <v>60</v>
      </c>
      <c r="AF28" s="198" t="s">
        <v>60</v>
      </c>
      <c r="AG28" s="197" t="s">
        <v>60</v>
      </c>
      <c r="AH28" s="197" t="s">
        <v>60</v>
      </c>
      <c r="AI28" s="197" t="s">
        <v>60</v>
      </c>
      <c r="AJ28" s="197" t="s">
        <v>60</v>
      </c>
      <c r="AK28" s="197" t="s">
        <v>60</v>
      </c>
      <c r="AL28" s="197" t="s">
        <v>60</v>
      </c>
      <c r="AM28" s="197" t="s">
        <v>60</v>
      </c>
      <c r="AN28" s="198" t="s">
        <v>60</v>
      </c>
      <c r="AO28" s="199" t="s">
        <v>60</v>
      </c>
      <c r="AP28" s="198" t="s">
        <v>60</v>
      </c>
      <c r="AQ28" s="287" t="str">
        <f t="shared" si="8"/>
        <v>No tiene datos personales</v>
      </c>
      <c r="AR28" s="234">
        <v>0</v>
      </c>
      <c r="AS28" s="234" t="s">
        <v>60</v>
      </c>
      <c r="AT28" s="268" t="s">
        <v>40</v>
      </c>
      <c r="AU28" s="218" t="str">
        <f>IF(ISERROR(VLOOKUP(AT28,[2]Listas!$A$3:$E$12,3,0)),"",VLOOKUP(AT28,[2]Listas!$A$3:$E$12,3,0))</f>
        <v>No existe excepción de acceso</v>
      </c>
      <c r="AV28" s="218" t="str">
        <f>IF(ISERROR(VLOOKUP(AT28,[2]Listas!$A$3:$E$12,5,0)),"",VLOOKUP(AT28,[2]Listas!$A$3:$E$12,5,0))</f>
        <v>Información pública y de conocimiento general</v>
      </c>
      <c r="AW28" s="218" t="str">
        <f>IF(ISERROR(VLOOKUP(AT28,[2]Listas!$A$3:$E$12,4,0)),"",VLOOKUP(AT28,[2]Listas!$A$3:$E$12,4,0))</f>
        <v>Información publica y de conocimiento general</v>
      </c>
      <c r="AX28" s="218" t="str">
        <f>IF(ISERROR(VLOOKUP(AT28,[2]Listas!$A$3:$E$12,2,0)),"",VLOOKUP(AT28,[2]Listas!$A$3:$E$12,2,0))</f>
        <v>Información Pública</v>
      </c>
      <c r="AY28" s="201" t="s">
        <v>44</v>
      </c>
      <c r="AZ28" s="202">
        <v>44517</v>
      </c>
      <c r="BA28" s="201" t="s">
        <v>44</v>
      </c>
      <c r="BB28" s="203" t="str">
        <f t="shared" si="9"/>
        <v>BAJA</v>
      </c>
      <c r="BC28" s="204" t="s">
        <v>238</v>
      </c>
      <c r="BD28" s="204" t="s">
        <v>238</v>
      </c>
      <c r="BE28" s="214">
        <f t="shared" si="3"/>
        <v>0</v>
      </c>
      <c r="BF28" s="216" t="str">
        <f t="shared" si="10"/>
        <v>BAJO</v>
      </c>
      <c r="BG28" s="193"/>
    </row>
    <row r="29" spans="1:59" s="217" customFormat="1" ht="48.75" customHeight="1" thickBot="1">
      <c r="A29" s="193">
        <v>22</v>
      </c>
      <c r="B29" s="193" t="s">
        <v>17</v>
      </c>
      <c r="C29" s="166" t="s">
        <v>212</v>
      </c>
      <c r="D29" s="275" t="s">
        <v>292</v>
      </c>
      <c r="E29" s="274" t="s">
        <v>445</v>
      </c>
      <c r="F29" s="195" t="s">
        <v>13</v>
      </c>
      <c r="G29" s="166" t="s">
        <v>213</v>
      </c>
      <c r="H29" s="166" t="s">
        <v>118</v>
      </c>
      <c r="I29" s="166" t="s">
        <v>125</v>
      </c>
      <c r="J29" s="212">
        <v>40981</v>
      </c>
      <c r="K29" s="212" t="s">
        <v>245</v>
      </c>
      <c r="L29" s="212" t="s">
        <v>245</v>
      </c>
      <c r="M29" s="212" t="s">
        <v>245</v>
      </c>
      <c r="N29" s="212" t="s">
        <v>245</v>
      </c>
      <c r="O29" s="166" t="s">
        <v>227</v>
      </c>
      <c r="P29" s="166" t="s">
        <v>227</v>
      </c>
      <c r="Q29" s="166" t="s">
        <v>143</v>
      </c>
      <c r="R29" s="197" t="s">
        <v>60</v>
      </c>
      <c r="S29" s="197" t="s">
        <v>60</v>
      </c>
      <c r="T29" s="197" t="s">
        <v>60</v>
      </c>
      <c r="U29" s="197" t="s">
        <v>60</v>
      </c>
      <c r="V29" s="197" t="s">
        <v>60</v>
      </c>
      <c r="W29" s="198" t="s">
        <v>60</v>
      </c>
      <c r="X29" s="199" t="s">
        <v>60</v>
      </c>
      <c r="Y29" s="197" t="s">
        <v>60</v>
      </c>
      <c r="Z29" s="197" t="s">
        <v>60</v>
      </c>
      <c r="AA29" s="197" t="s">
        <v>60</v>
      </c>
      <c r="AB29" s="198" t="s">
        <v>60</v>
      </c>
      <c r="AC29" s="199" t="s">
        <v>60</v>
      </c>
      <c r="AD29" s="197" t="s">
        <v>60</v>
      </c>
      <c r="AE29" s="197" t="s">
        <v>60</v>
      </c>
      <c r="AF29" s="198" t="s">
        <v>60</v>
      </c>
      <c r="AG29" s="197" t="s">
        <v>60</v>
      </c>
      <c r="AH29" s="197" t="s">
        <v>60</v>
      </c>
      <c r="AI29" s="197" t="s">
        <v>60</v>
      </c>
      <c r="AJ29" s="197" t="s">
        <v>60</v>
      </c>
      <c r="AK29" s="197" t="s">
        <v>60</v>
      </c>
      <c r="AL29" s="197" t="s">
        <v>60</v>
      </c>
      <c r="AM29" s="197" t="s">
        <v>60</v>
      </c>
      <c r="AN29" s="198" t="s">
        <v>60</v>
      </c>
      <c r="AO29" s="199" t="s">
        <v>60</v>
      </c>
      <c r="AP29" s="198" t="s">
        <v>60</v>
      </c>
      <c r="AQ29" s="287" t="str">
        <f>IF(CONCATENATE(IF(COUNTIF(R29:W29,"SI"),CONCATENATE("- Públicos",CHAR(10)),""),IF(COUNTIF(AC29:AF29,"SI"),CONCATENATE("- Privados",CHAR(10)),""),IF(COUNTIF(X29:AB29,"SI"),CONCATENATE("- Semi-privados",CHAR(10)),""),IF(COUNTIF(AG29:AN29,"SI"),CONCATENATE("- Sensibles",CHAR(10)),""),IF(COUNTIF(AO29:AP29,"SI"),"- De Población Vulnerable",""))&lt;&gt;"",CONCATENATE(IF(COUNTIF(R29:W29,"SI"),CONCATENATE("- Públicos",CHAR(10)),""),IF(COUNTIF(AC29:AF29,"SI"),CONCATENATE("- Privados",CHAR(10)),""),IF(COUNTIF(X29:AB29,"SI"),CONCATENATE("- Semi-privados",CHAR(10)),""),IF(COUNTIF(AG29:AN29,"SI"),CONCATENATE("- Sensibles",CHAR(10)),""),IF(COUNTIF(AO29:AP29,"SI"),"- De Población Vulnerable","")),"No tiene datos personales")</f>
        <v>No tiene datos personales</v>
      </c>
      <c r="AR29" s="234">
        <v>0</v>
      </c>
      <c r="AS29" s="234" t="s">
        <v>60</v>
      </c>
      <c r="AT29" s="268" t="s">
        <v>40</v>
      </c>
      <c r="AU29" s="218" t="str">
        <f>IF(ISERROR(VLOOKUP(AT29,[2]Listas!$A$3:$E$12,3,0)),"",VLOOKUP(AT29,[2]Listas!$A$3:$E$12,3,0))</f>
        <v>No existe excepción de acceso</v>
      </c>
      <c r="AV29" s="218" t="str">
        <f>IF(ISERROR(VLOOKUP(AT29,[2]Listas!$A$3:$E$12,5,0)),"",VLOOKUP(AT29,[2]Listas!$A$3:$E$12,5,0))</f>
        <v>Información pública y de conocimiento general</v>
      </c>
      <c r="AW29" s="218" t="str">
        <f>IF(ISERROR(VLOOKUP(AT29,[2]Listas!$A$3:$E$12,4,0)),"",VLOOKUP(AT29,[2]Listas!$A$3:$E$12,4,0))</f>
        <v>Información publica y de conocimiento general</v>
      </c>
      <c r="AX29" s="218" t="str">
        <f>IF(ISERROR(VLOOKUP(AT29,[2]Listas!$A$3:$E$12,2,0)),"",VLOOKUP(AT29,[2]Listas!$A$3:$E$12,2,0))</f>
        <v>Información Pública</v>
      </c>
      <c r="AY29" s="201" t="s">
        <v>44</v>
      </c>
      <c r="AZ29" s="202">
        <v>44517</v>
      </c>
      <c r="BA29" s="201" t="s">
        <v>44</v>
      </c>
      <c r="BB29" s="203" t="str">
        <f t="shared" si="9"/>
        <v>BAJA</v>
      </c>
      <c r="BC29" s="204" t="s">
        <v>238</v>
      </c>
      <c r="BD29" s="204" t="s">
        <v>238</v>
      </c>
      <c r="BE29" s="214">
        <f t="shared" si="3"/>
        <v>0</v>
      </c>
      <c r="BF29" s="216" t="str">
        <f t="shared" si="10"/>
        <v>BAJO</v>
      </c>
      <c r="BG29" s="193"/>
    </row>
    <row r="30" spans="1:59" s="217" customFormat="1" ht="66.75" customHeight="1" thickBot="1">
      <c r="A30" s="193">
        <v>23</v>
      </c>
      <c r="B30" s="193" t="s">
        <v>17</v>
      </c>
      <c r="C30" s="166" t="s">
        <v>212</v>
      </c>
      <c r="D30" s="273" t="s">
        <v>293</v>
      </c>
      <c r="E30" s="276" t="s">
        <v>446</v>
      </c>
      <c r="F30" s="195" t="s">
        <v>13</v>
      </c>
      <c r="G30" s="166" t="s">
        <v>213</v>
      </c>
      <c r="H30" s="166" t="s">
        <v>220</v>
      </c>
      <c r="I30" s="166" t="s">
        <v>125</v>
      </c>
      <c r="J30" s="212">
        <v>40981</v>
      </c>
      <c r="K30" s="212" t="s">
        <v>245</v>
      </c>
      <c r="L30" s="212" t="s">
        <v>245</v>
      </c>
      <c r="M30" s="212" t="s">
        <v>245</v>
      </c>
      <c r="N30" s="212" t="s">
        <v>245</v>
      </c>
      <c r="O30" s="166" t="s">
        <v>221</v>
      </c>
      <c r="P30" s="166" t="s">
        <v>221</v>
      </c>
      <c r="Q30" s="166" t="s">
        <v>143</v>
      </c>
      <c r="R30" s="197" t="s">
        <v>60</v>
      </c>
      <c r="S30" s="197" t="s">
        <v>60</v>
      </c>
      <c r="T30" s="197" t="s">
        <v>60</v>
      </c>
      <c r="U30" s="197" t="s">
        <v>60</v>
      </c>
      <c r="V30" s="197" t="s">
        <v>60</v>
      </c>
      <c r="W30" s="198" t="s">
        <v>60</v>
      </c>
      <c r="X30" s="199" t="s">
        <v>60</v>
      </c>
      <c r="Y30" s="197" t="s">
        <v>60</v>
      </c>
      <c r="Z30" s="197" t="s">
        <v>60</v>
      </c>
      <c r="AA30" s="197" t="s">
        <v>60</v>
      </c>
      <c r="AB30" s="198" t="s">
        <v>60</v>
      </c>
      <c r="AC30" s="199" t="s">
        <v>58</v>
      </c>
      <c r="AD30" s="197" t="s">
        <v>60</v>
      </c>
      <c r="AE30" s="197" t="s">
        <v>60</v>
      </c>
      <c r="AF30" s="198" t="s">
        <v>60</v>
      </c>
      <c r="AG30" s="197" t="s">
        <v>60</v>
      </c>
      <c r="AH30" s="197" t="s">
        <v>60</v>
      </c>
      <c r="AI30" s="197" t="s">
        <v>60</v>
      </c>
      <c r="AJ30" s="197" t="s">
        <v>60</v>
      </c>
      <c r="AK30" s="197" t="s">
        <v>60</v>
      </c>
      <c r="AL30" s="197" t="s">
        <v>60</v>
      </c>
      <c r="AM30" s="197" t="s">
        <v>60</v>
      </c>
      <c r="AN30" s="198" t="s">
        <v>60</v>
      </c>
      <c r="AO30" s="199" t="s">
        <v>60</v>
      </c>
      <c r="AP30" s="198" t="s">
        <v>60</v>
      </c>
      <c r="AQ30" s="287" t="str">
        <f t="shared" si="8"/>
        <v xml:space="preserve">- Privados
</v>
      </c>
      <c r="AR30" s="234">
        <v>0</v>
      </c>
      <c r="AS30" s="234" t="s">
        <v>60</v>
      </c>
      <c r="AT30" s="268" t="s">
        <v>25</v>
      </c>
      <c r="AU30" s="218" t="str">
        <f>IF(ISERROR(VLOOKUP(AT30,[2]Listas!$A$3:$E$12,3,0)),"",VLOOKUP(AT30,[2]Listas!$A$3:$E$12,3,0))</f>
        <v>Ley 1755 de 2015, artículo 24, numeral 3.</v>
      </c>
      <c r="AV30" s="218" t="str">
        <f>IF(ISERROR(VLOOKUP(AT30,[2]Listas!$A$3:$E$12,5,0)),"",VLOOKUP(AT30,[2]Listas!$A$3:$E$12,5,0))</f>
        <v>El derecho de toda persona a la intimidad, bajo las limitaciones propias que impone la condición de empleado o servidor publico.</v>
      </c>
      <c r="AW30" s="218" t="str">
        <f>IF(ISERROR(VLOOKUP(AT30,[2]Listas!$A$3:$E$12,4,0)),"",VLOOKUP(AT30,[2]Listas!$A$3:$E$12,4,0))</f>
        <v>Información exceptuada por daño de derechos a personas naturales o jurídicas. Artículo 18 Ley 1712 de 2014. / Ley 1581 de 2012.</v>
      </c>
      <c r="AX30" s="218" t="str">
        <f>IF(ISERROR(VLOOKUP(AT30,[2]Listas!$A$3:$E$12,2,0)),"",VLOOKUP(AT30,[2]Listas!$A$3:$E$12,2,0))</f>
        <v>Pública Clasificada</v>
      </c>
      <c r="AY30" s="201" t="s">
        <v>113</v>
      </c>
      <c r="AZ30" s="202">
        <v>44517</v>
      </c>
      <c r="BA30" s="201" t="s">
        <v>149</v>
      </c>
      <c r="BB30" s="203" t="str">
        <f t="shared" si="9"/>
        <v>MEDIA</v>
      </c>
      <c r="BC30" s="204" t="s">
        <v>239</v>
      </c>
      <c r="BD30" s="204" t="s">
        <v>239</v>
      </c>
      <c r="BE30" s="214">
        <f t="shared" si="3"/>
        <v>0</v>
      </c>
      <c r="BF30" s="216" t="str">
        <f t="shared" si="10"/>
        <v>MEDIO</v>
      </c>
      <c r="BG30" s="193"/>
    </row>
    <row r="31" spans="1:59" s="217" customFormat="1" ht="63" customHeight="1" thickBot="1">
      <c r="A31" s="193">
        <v>24</v>
      </c>
      <c r="B31" s="193" t="s">
        <v>17</v>
      </c>
      <c r="C31" s="166" t="s">
        <v>212</v>
      </c>
      <c r="D31" s="272" t="s">
        <v>294</v>
      </c>
      <c r="E31" s="276" t="s">
        <v>447</v>
      </c>
      <c r="F31" s="195" t="s">
        <v>13</v>
      </c>
      <c r="G31" s="166" t="s">
        <v>213</v>
      </c>
      <c r="H31" s="166" t="s">
        <v>118</v>
      </c>
      <c r="I31" s="166" t="s">
        <v>124</v>
      </c>
      <c r="J31" s="212">
        <v>40981</v>
      </c>
      <c r="K31" s="212" t="s">
        <v>245</v>
      </c>
      <c r="L31" s="212" t="s">
        <v>245</v>
      </c>
      <c r="M31" s="212" t="s">
        <v>245</v>
      </c>
      <c r="N31" s="212" t="s">
        <v>245</v>
      </c>
      <c r="O31" s="166" t="s">
        <v>226</v>
      </c>
      <c r="P31" s="166" t="s">
        <v>226</v>
      </c>
      <c r="Q31" s="166" t="s">
        <v>43</v>
      </c>
      <c r="R31" s="197" t="s">
        <v>60</v>
      </c>
      <c r="S31" s="197" t="s">
        <v>60</v>
      </c>
      <c r="T31" s="197" t="s">
        <v>60</v>
      </c>
      <c r="U31" s="197" t="s">
        <v>60</v>
      </c>
      <c r="V31" s="197" t="s">
        <v>60</v>
      </c>
      <c r="W31" s="198" t="s">
        <v>60</v>
      </c>
      <c r="X31" s="199" t="s">
        <v>60</v>
      </c>
      <c r="Y31" s="197" t="s">
        <v>60</v>
      </c>
      <c r="Z31" s="197" t="s">
        <v>60</v>
      </c>
      <c r="AA31" s="197" t="s">
        <v>60</v>
      </c>
      <c r="AB31" s="198" t="s">
        <v>60</v>
      </c>
      <c r="AC31" s="199" t="s">
        <v>60</v>
      </c>
      <c r="AD31" s="197" t="s">
        <v>60</v>
      </c>
      <c r="AE31" s="197" t="s">
        <v>60</v>
      </c>
      <c r="AF31" s="198" t="s">
        <v>60</v>
      </c>
      <c r="AG31" s="197" t="s">
        <v>60</v>
      </c>
      <c r="AH31" s="197" t="s">
        <v>60</v>
      </c>
      <c r="AI31" s="197" t="s">
        <v>60</v>
      </c>
      <c r="AJ31" s="197" t="s">
        <v>60</v>
      </c>
      <c r="AK31" s="197" t="s">
        <v>60</v>
      </c>
      <c r="AL31" s="197" t="s">
        <v>60</v>
      </c>
      <c r="AM31" s="197" t="s">
        <v>60</v>
      </c>
      <c r="AN31" s="198" t="s">
        <v>60</v>
      </c>
      <c r="AO31" s="199" t="s">
        <v>60</v>
      </c>
      <c r="AP31" s="198" t="s">
        <v>60</v>
      </c>
      <c r="AQ31" s="287" t="str">
        <f t="shared" si="8"/>
        <v>No tiene datos personales</v>
      </c>
      <c r="AR31" s="234">
        <v>0</v>
      </c>
      <c r="AS31" s="234" t="s">
        <v>60</v>
      </c>
      <c r="AT31" s="268" t="s">
        <v>40</v>
      </c>
      <c r="AU31" s="218" t="str">
        <f>IF(ISERROR(VLOOKUP(AT31,[2]Listas!$A$3:$E$12,3,0)),"",VLOOKUP(AT31,[2]Listas!$A$3:$E$12,3,0))</f>
        <v>No existe excepción de acceso</v>
      </c>
      <c r="AV31" s="218" t="str">
        <f>IF(ISERROR(VLOOKUP(AT31,[2]Listas!$A$3:$E$12,5,0)),"",VLOOKUP(AT31,[2]Listas!$A$3:$E$12,5,0))</f>
        <v>Información pública y de conocimiento general</v>
      </c>
      <c r="AW31" s="218" t="str">
        <f>IF(ISERROR(VLOOKUP(AT31,[2]Listas!$A$3:$E$12,4,0)),"",VLOOKUP(AT31,[2]Listas!$A$3:$E$12,4,0))</f>
        <v>Información publica y de conocimiento general</v>
      </c>
      <c r="AX31" s="218" t="str">
        <f>IF(ISERROR(VLOOKUP(AT31,[2]Listas!$A$3:$E$12,2,0)),"",VLOOKUP(AT31,[2]Listas!$A$3:$E$12,2,0))</f>
        <v>Información Pública</v>
      </c>
      <c r="AY31" s="201" t="s">
        <v>44</v>
      </c>
      <c r="AZ31" s="202">
        <v>44517</v>
      </c>
      <c r="BA31" s="201" t="s">
        <v>44</v>
      </c>
      <c r="BB31" s="203" t="str">
        <f t="shared" si="9"/>
        <v>BAJA</v>
      </c>
      <c r="BC31" s="204" t="s">
        <v>238</v>
      </c>
      <c r="BD31" s="204" t="s">
        <v>238</v>
      </c>
      <c r="BE31" s="214">
        <f t="shared" si="3"/>
        <v>0</v>
      </c>
      <c r="BF31" s="216" t="str">
        <f t="shared" si="10"/>
        <v>BAJO</v>
      </c>
      <c r="BG31" s="193"/>
    </row>
    <row r="32" spans="1:59" s="217" customFormat="1" ht="62.25" customHeight="1" thickBot="1">
      <c r="A32" s="193">
        <v>25</v>
      </c>
      <c r="B32" s="193" t="s">
        <v>17</v>
      </c>
      <c r="C32" s="166" t="s">
        <v>212</v>
      </c>
      <c r="D32" s="272" t="s">
        <v>295</v>
      </c>
      <c r="E32" s="276" t="s">
        <v>448</v>
      </c>
      <c r="F32" s="195" t="s">
        <v>13</v>
      </c>
      <c r="G32" s="166" t="s">
        <v>213</v>
      </c>
      <c r="H32" s="166" t="s">
        <v>118</v>
      </c>
      <c r="I32" s="166" t="s">
        <v>124</v>
      </c>
      <c r="J32" s="212">
        <v>40981</v>
      </c>
      <c r="K32" s="212" t="s">
        <v>245</v>
      </c>
      <c r="L32" s="212" t="s">
        <v>245</v>
      </c>
      <c r="M32" s="212" t="s">
        <v>245</v>
      </c>
      <c r="N32" s="212" t="s">
        <v>245</v>
      </c>
      <c r="O32" s="166" t="s">
        <v>226</v>
      </c>
      <c r="P32" s="166" t="s">
        <v>226</v>
      </c>
      <c r="Q32" s="166" t="s">
        <v>127</v>
      </c>
      <c r="R32" s="197" t="s">
        <v>60</v>
      </c>
      <c r="S32" s="197" t="s">
        <v>60</v>
      </c>
      <c r="T32" s="197" t="s">
        <v>60</v>
      </c>
      <c r="U32" s="197" t="s">
        <v>60</v>
      </c>
      <c r="V32" s="197" t="s">
        <v>60</v>
      </c>
      <c r="W32" s="198" t="s">
        <v>60</v>
      </c>
      <c r="X32" s="199" t="s">
        <v>60</v>
      </c>
      <c r="Y32" s="197" t="s">
        <v>60</v>
      </c>
      <c r="Z32" s="197" t="s">
        <v>60</v>
      </c>
      <c r="AA32" s="197" t="s">
        <v>60</v>
      </c>
      <c r="AB32" s="198" t="s">
        <v>60</v>
      </c>
      <c r="AC32" s="199" t="s">
        <v>60</v>
      </c>
      <c r="AD32" s="197" t="s">
        <v>60</v>
      </c>
      <c r="AE32" s="197" t="s">
        <v>60</v>
      </c>
      <c r="AF32" s="198" t="s">
        <v>60</v>
      </c>
      <c r="AG32" s="197" t="s">
        <v>60</v>
      </c>
      <c r="AH32" s="197" t="s">
        <v>60</v>
      </c>
      <c r="AI32" s="197" t="s">
        <v>60</v>
      </c>
      <c r="AJ32" s="197" t="s">
        <v>60</v>
      </c>
      <c r="AK32" s="197" t="s">
        <v>60</v>
      </c>
      <c r="AL32" s="197" t="s">
        <v>60</v>
      </c>
      <c r="AM32" s="197" t="s">
        <v>60</v>
      </c>
      <c r="AN32" s="198" t="s">
        <v>60</v>
      </c>
      <c r="AO32" s="199" t="s">
        <v>60</v>
      </c>
      <c r="AP32" s="198" t="s">
        <v>60</v>
      </c>
      <c r="AQ32" s="287" t="str">
        <f t="shared" si="8"/>
        <v>No tiene datos personales</v>
      </c>
      <c r="AR32" s="234">
        <v>0</v>
      </c>
      <c r="AS32" s="234" t="s">
        <v>60</v>
      </c>
      <c r="AT32" s="268" t="s">
        <v>40</v>
      </c>
      <c r="AU32" s="218" t="str">
        <f>IF(ISERROR(VLOOKUP(AT32,[2]Listas!$A$3:$E$12,3,0)),"",VLOOKUP(AT32,[2]Listas!$A$3:$E$12,3,0))</f>
        <v>No existe excepción de acceso</v>
      </c>
      <c r="AV32" s="218" t="str">
        <f>IF(ISERROR(VLOOKUP(AT32,[2]Listas!$A$3:$E$12,5,0)),"",VLOOKUP(AT32,[2]Listas!$A$3:$E$12,5,0))</f>
        <v>Información pública y de conocimiento general</v>
      </c>
      <c r="AW32" s="218" t="str">
        <f>IF(ISERROR(VLOOKUP(AT32,[2]Listas!$A$3:$E$12,4,0)),"",VLOOKUP(AT32,[2]Listas!$A$3:$E$12,4,0))</f>
        <v>Información publica y de conocimiento general</v>
      </c>
      <c r="AX32" s="218" t="str">
        <f>IF(ISERROR(VLOOKUP(AT32,[2]Listas!$A$3:$E$12,2,0)),"",VLOOKUP(AT32,[2]Listas!$A$3:$E$12,2,0))</f>
        <v>Información Pública</v>
      </c>
      <c r="AY32" s="201" t="s">
        <v>44</v>
      </c>
      <c r="AZ32" s="202">
        <v>44517</v>
      </c>
      <c r="BA32" s="201" t="s">
        <v>44</v>
      </c>
      <c r="BB32" s="203" t="str">
        <f t="shared" si="9"/>
        <v>BAJA</v>
      </c>
      <c r="BC32" s="204" t="s">
        <v>238</v>
      </c>
      <c r="BD32" s="204" t="s">
        <v>238</v>
      </c>
      <c r="BE32" s="214">
        <f t="shared" si="3"/>
        <v>0</v>
      </c>
      <c r="BF32" s="216" t="str">
        <f t="shared" si="10"/>
        <v>BAJO</v>
      </c>
      <c r="BG32" s="193"/>
    </row>
    <row r="33" spans="1:60" s="209" customFormat="1" ht="92.25" customHeight="1" thickBot="1">
      <c r="A33" s="193">
        <v>26</v>
      </c>
      <c r="B33" s="193" t="s">
        <v>17</v>
      </c>
      <c r="C33" s="166" t="s">
        <v>212</v>
      </c>
      <c r="D33" s="272" t="s">
        <v>296</v>
      </c>
      <c r="E33" s="276" t="s">
        <v>449</v>
      </c>
      <c r="F33" s="195" t="s">
        <v>13</v>
      </c>
      <c r="G33" s="166" t="s">
        <v>213</v>
      </c>
      <c r="H33" s="166" t="s">
        <v>119</v>
      </c>
      <c r="I33" s="166" t="s">
        <v>123</v>
      </c>
      <c r="J33" s="196">
        <v>40975</v>
      </c>
      <c r="K33" s="196" t="s">
        <v>246</v>
      </c>
      <c r="L33" s="196" t="s">
        <v>246</v>
      </c>
      <c r="M33" s="196" t="s">
        <v>246</v>
      </c>
      <c r="N33" s="196" t="s">
        <v>243</v>
      </c>
      <c r="O33" s="166" t="s">
        <v>227</v>
      </c>
      <c r="P33" s="166" t="s">
        <v>227</v>
      </c>
      <c r="Q33" s="219" t="s">
        <v>297</v>
      </c>
      <c r="R33" s="197" t="s">
        <v>60</v>
      </c>
      <c r="S33" s="197" t="s">
        <v>60</v>
      </c>
      <c r="T33" s="197" t="s">
        <v>60</v>
      </c>
      <c r="U33" s="197" t="s">
        <v>60</v>
      </c>
      <c r="V33" s="197" t="s">
        <v>60</v>
      </c>
      <c r="W33" s="198" t="s">
        <v>60</v>
      </c>
      <c r="X33" s="199" t="s">
        <v>60</v>
      </c>
      <c r="Y33" s="197" t="s">
        <v>60</v>
      </c>
      <c r="Z33" s="197" t="s">
        <v>60</v>
      </c>
      <c r="AA33" s="197" t="s">
        <v>60</v>
      </c>
      <c r="AB33" s="198" t="s">
        <v>60</v>
      </c>
      <c r="AC33" s="199" t="s">
        <v>60</v>
      </c>
      <c r="AD33" s="197" t="s">
        <v>60</v>
      </c>
      <c r="AE33" s="197" t="s">
        <v>60</v>
      </c>
      <c r="AF33" s="198" t="s">
        <v>60</v>
      </c>
      <c r="AG33" s="197" t="s">
        <v>60</v>
      </c>
      <c r="AH33" s="197" t="s">
        <v>60</v>
      </c>
      <c r="AI33" s="197" t="s">
        <v>60</v>
      </c>
      <c r="AJ33" s="197" t="s">
        <v>60</v>
      </c>
      <c r="AK33" s="197" t="s">
        <v>60</v>
      </c>
      <c r="AL33" s="197" t="s">
        <v>60</v>
      </c>
      <c r="AM33" s="197" t="s">
        <v>60</v>
      </c>
      <c r="AN33" s="198" t="s">
        <v>60</v>
      </c>
      <c r="AO33" s="199" t="s">
        <v>60</v>
      </c>
      <c r="AP33" s="198" t="s">
        <v>60</v>
      </c>
      <c r="AQ33" s="265" t="str">
        <f>IF(CONCATENATE(IF(COUNTIF(R33:W33,"SI"),CONCATENATE("- Públicos",CHAR(10)),""),IF(COUNTIF(AC33:AF33,"SI"),CONCATENATE("- Privados",CHAR(10)),""),IF(COUNTIF(X33:AB33,"SI"),CONCATENATE("- Semi-privados",CHAR(10)),""),IF(COUNTIF(AG33:AN33,"SI"),CONCATENATE("- Sensibles",CHAR(10)),""),IF(COUNTIF(AO33:AP33,"SI"),"- De Población Vulnerable",""))&lt;&gt;"",CONCATENATE(IF(COUNTIF(R33:W33,"SI"),CONCATENATE("- Públicos",CHAR(10)),""),IF(COUNTIF(AC33:AF33,"SI"),CONCATENATE("- Privados",CHAR(10)),""),IF(COUNTIF(X33:AB33,"SI"),CONCATENATE("- Semi-privados",CHAR(10)),""),IF(COUNTIF(AG33:AN33,"SI"),CONCATENATE("- Sensibles",CHAR(10)),""),IF(COUNTIF(AO33:AP33,"SI"),"- De Población Vulnerable","")),"No tiene datos personales")</f>
        <v>No tiene datos personales</v>
      </c>
      <c r="AR33" s="234">
        <v>0</v>
      </c>
      <c r="AS33" s="234" t="s">
        <v>60</v>
      </c>
      <c r="AT33" s="227" t="s">
        <v>40</v>
      </c>
      <c r="AU33" s="200" t="str">
        <f>IF(ISERROR(VLOOKUP(AT33,[3]Listas!$A$3:$E$12,3,0)),"",VLOOKUP(AT33,[3]Listas!$A$3:$E$12,3,0))</f>
        <v>No existe excepción de acceso</v>
      </c>
      <c r="AV33" s="200" t="str">
        <f>IF(ISERROR(VLOOKUP(AT33,[3]Listas!$A$3:$E$12,5,0)),"",VLOOKUP(AT33,[3]Listas!$A$3:$E$12,5,0))</f>
        <v>Información pública y de conocimiento general</v>
      </c>
      <c r="AW33" s="200" t="str">
        <f>IF(ISERROR(VLOOKUP(AT33,[3]Listas!$A$3:$E$12,4,0)),"",VLOOKUP(AT33,[3]Listas!$A$3:$E$12,4,0))</f>
        <v>Información publica y de conocimiento general</v>
      </c>
      <c r="AX33" s="200" t="str">
        <f>IF(ISERROR(VLOOKUP(AT33,[3]Listas!$A$3:$E$13,2,0)),"",VLOOKUP(AT33,[3]Listas!$A$3:$E$13,2,0))</f>
        <v>Información Pública</v>
      </c>
      <c r="AY33" s="201" t="s">
        <v>241</v>
      </c>
      <c r="AZ33" s="202">
        <v>44545</v>
      </c>
      <c r="BA33" s="201" t="s">
        <v>44</v>
      </c>
      <c r="BB33" s="203" t="str">
        <f>IF(AX33="Pública Reservada","ALTA",IF(AX33="Pública Clasificada","MEDIA",IF(AX33="Información Pública","BAJA",IF(AX33="No Clasificada","Pública Reservada "))))</f>
        <v>BAJA</v>
      </c>
      <c r="BC33" s="204" t="s">
        <v>239</v>
      </c>
      <c r="BD33" s="204" t="s">
        <v>239</v>
      </c>
      <c r="BE33" s="205">
        <f t="shared" si="3"/>
        <v>0</v>
      </c>
      <c r="BF33" s="206" t="str">
        <f>IF(AND(BB33="BAJA",BC33="BAJA",BD33="BAJA"),"BAJO",IF(AND(BB33="MEDIA",BC33="BAJA",BD33="BAJA"),"MEDIO",IF(AND(BB33="BAJA",BC33="MEDIA",BD33="BAJA"),"MEDIO",IF(AND(BB33="BAJA",BC33="BAJA",BD33="MEDIA"),"MEDIO",IF(AND(BB33="MEDIA",BC33="MEDIA",BD33="MEDIA"),"MEDIO",IF(AND(BB33="ALTA",BC33="MEDIA",BD33="ALTA"),"ALTO",IF(AND(BB33="MEDIA",BC33="MEDIA",BD33="BAJA"),"MEDIO",IF(AND(BB33="BAJA",BC33="MEDIA",BD33="MEDIA"),"MEDIO",IF(AND(BB33="MEDIA",BC33="BAJA",BD33="MEDIA"),"MEDIO",IF(AND(BB33="ALTA",BC33="ALTA",BD33="BAJA"),"ALTO",IF(AND(BB33="ALTA",BC33="ALTA",BD33="MEDIA"),"ALTO",IF(AND(BB33="ALTA",BC33="ALTA",BD33="ALTA"),"ALTO",IF(AND(BB33="ALTA",BC33="BAJA",BD33="ALTA"),"ALTO",IF(AND(BB33="MEDIA",BC33="BAJA",BD33="ALTA"),"MEDIO",IF(AND(BB33="BAJA",BC33="ALTA",BD33="MEDIA"),"MEDIO",IF(AND(BB33="MEDIA",BC33="ALTA",BD33="MEDIA"),"MEDIO",IF(AND(BB33="ALTA",BC33="BAJA",BD33="BAJA"),"MEDIO",IF(AND(BB33="MEDIA",BC33="ALTA",BD33="ALTA"),"ALTO",IF(AND(BB33="BAJA",BC33="ALTA",BD33="ALTA"),"ALTO",IF(AND(BB33="BAJA",BC33="BAJA",BD33="ALTA"),"MEDIO",IF(AND(BB33="BAJA",BC33="MEDIA",BD33="ALTA"),"MEDIO",IF(AND(BB33="MEDIA",BC33="ALTA",BD33="BAJA"),"MEDIO",IF(AND(BB33="ALTA",BC33="BAJA",BD33="MEDIA"),"MEDIO",IF(AND(BB33="ALTA",BC33="MEDIA",BD33="MEDIA"),"MEDIO",IF(AND(BB33="ALTA",BC33="MEDIA",BD33="BAJA"),"MEDIO"," ")))))))))))))))))))))))))</f>
        <v>MEDIO</v>
      </c>
      <c r="BG33" s="193" t="s">
        <v>107</v>
      </c>
      <c r="BH33" s="208"/>
    </row>
    <row r="34" spans="1:60" s="209" customFormat="1" ht="83.25" customHeight="1" thickBot="1">
      <c r="A34" s="193">
        <v>27</v>
      </c>
      <c r="B34" s="193" t="s">
        <v>17</v>
      </c>
      <c r="C34" s="166" t="s">
        <v>212</v>
      </c>
      <c r="D34" s="272" t="s">
        <v>298</v>
      </c>
      <c r="E34" s="276" t="s">
        <v>450</v>
      </c>
      <c r="F34" s="166" t="s">
        <v>13</v>
      </c>
      <c r="G34" s="166" t="s">
        <v>213</v>
      </c>
      <c r="H34" s="166" t="s">
        <v>119</v>
      </c>
      <c r="I34" s="166" t="s">
        <v>123</v>
      </c>
      <c r="J34" s="196">
        <v>40975</v>
      </c>
      <c r="K34" s="196" t="s">
        <v>246</v>
      </c>
      <c r="L34" s="196" t="s">
        <v>246</v>
      </c>
      <c r="M34" s="196" t="s">
        <v>246</v>
      </c>
      <c r="N34" s="196" t="s">
        <v>243</v>
      </c>
      <c r="O34" s="166" t="s">
        <v>227</v>
      </c>
      <c r="P34" s="166" t="s">
        <v>227</v>
      </c>
      <c r="Q34" s="220" t="s">
        <v>299</v>
      </c>
      <c r="R34" s="197" t="s">
        <v>60</v>
      </c>
      <c r="S34" s="197" t="s">
        <v>60</v>
      </c>
      <c r="T34" s="197" t="s">
        <v>60</v>
      </c>
      <c r="U34" s="197" t="s">
        <v>60</v>
      </c>
      <c r="V34" s="197" t="s">
        <v>60</v>
      </c>
      <c r="W34" s="198" t="s">
        <v>60</v>
      </c>
      <c r="X34" s="199" t="s">
        <v>60</v>
      </c>
      <c r="Y34" s="197" t="s">
        <v>60</v>
      </c>
      <c r="Z34" s="197" t="s">
        <v>60</v>
      </c>
      <c r="AA34" s="197" t="s">
        <v>60</v>
      </c>
      <c r="AB34" s="198" t="s">
        <v>60</v>
      </c>
      <c r="AC34" s="199" t="s">
        <v>60</v>
      </c>
      <c r="AD34" s="197" t="s">
        <v>60</v>
      </c>
      <c r="AE34" s="197" t="s">
        <v>60</v>
      </c>
      <c r="AF34" s="198" t="s">
        <v>60</v>
      </c>
      <c r="AG34" s="197" t="s">
        <v>60</v>
      </c>
      <c r="AH34" s="197" t="s">
        <v>60</v>
      </c>
      <c r="AI34" s="197" t="s">
        <v>60</v>
      </c>
      <c r="AJ34" s="197" t="s">
        <v>60</v>
      </c>
      <c r="AK34" s="197" t="s">
        <v>60</v>
      </c>
      <c r="AL34" s="197" t="s">
        <v>60</v>
      </c>
      <c r="AM34" s="197" t="s">
        <v>60</v>
      </c>
      <c r="AN34" s="198" t="s">
        <v>60</v>
      </c>
      <c r="AO34" s="199" t="s">
        <v>60</v>
      </c>
      <c r="AP34" s="198" t="s">
        <v>60</v>
      </c>
      <c r="AQ34" s="265" t="str">
        <f t="shared" ref="AQ34:AQ46" si="11">IF(CONCATENATE(IF(COUNTIF(R34:W34,"SI"),CONCATENATE("- Públicos",CHAR(10)),""),IF(COUNTIF(AC34:AF34,"SI"),CONCATENATE("- Privados",CHAR(10)),""),IF(COUNTIF(X34:AB34,"SI"),CONCATENATE("- Semi-privados",CHAR(10)),""),IF(COUNTIF(AG34:AN34,"SI"),CONCATENATE("- Sensibles",CHAR(10)),""),IF(COUNTIF(AO34:AP34,"SI"),"- De Población Vulnerable",""))&lt;&gt;"",CONCATENATE(IF(COUNTIF(R34:W34,"SI"),CONCATENATE("- Públicos",CHAR(10)),""),IF(COUNTIF(AC34:AF34,"SI"),CONCATENATE("- Privados",CHAR(10)),""),IF(COUNTIF(X34:AB34,"SI"),CONCATENATE("- Semi-privados",CHAR(10)),""),IF(COUNTIF(AG34:AN34,"SI"),CONCATENATE("- Sensibles",CHAR(10)),""),IF(COUNTIF(AO34:AP34,"SI"),"- De Población Vulnerable","")),"No tiene datos personales")</f>
        <v>No tiene datos personales</v>
      </c>
      <c r="AR34" s="234">
        <v>0</v>
      </c>
      <c r="AS34" s="234" t="s">
        <v>60</v>
      </c>
      <c r="AT34" s="268" t="s">
        <v>40</v>
      </c>
      <c r="AU34" s="213" t="str">
        <f>IF(ISERROR(VLOOKUP(AT34,[3]Listas!$A$3:$E$12,3,0)),"",VLOOKUP(AT34,[3]Listas!$A$3:$E$12,3,0))</f>
        <v>No existe excepción de acceso</v>
      </c>
      <c r="AV34" s="213" t="str">
        <f>IF(ISERROR(VLOOKUP(AT34,[3]Listas!$A$3:$E$12,5,0)),"",VLOOKUP(AT34,[3]Listas!$A$3:$E$12,5,0))</f>
        <v>Información pública y de conocimiento general</v>
      </c>
      <c r="AW34" s="213" t="str">
        <f>IF(ISERROR(VLOOKUP(AT34,[3]Listas!$A$3:$E$12,4,0)),"",VLOOKUP(AT34,[3]Listas!$A$3:$E$12,4,0))</f>
        <v>Información publica y de conocimiento general</v>
      </c>
      <c r="AX34" s="213" t="str">
        <f>IF(ISERROR(VLOOKUP(AT34,[3]Listas!$A$3:$E$12,2,0)),"",VLOOKUP(AT34,[3]Listas!$A$3:$E$12,2,0))</f>
        <v>Información Pública</v>
      </c>
      <c r="AY34" s="201" t="s">
        <v>241</v>
      </c>
      <c r="AZ34" s="221">
        <v>44545</v>
      </c>
      <c r="BA34" s="201" t="s">
        <v>44</v>
      </c>
      <c r="BB34" s="203" t="str">
        <f t="shared" ref="BB34:BB46" si="12">IF(AX34="Pública Reservada","ALTA",IF(AX34="Pública Clasificada","MEDIA",IF(AX34="Información Pública","BAJA",IF(AX34="No Clasificada","Pública Reservada "))))</f>
        <v>BAJA</v>
      </c>
      <c r="BC34" s="204" t="s">
        <v>239</v>
      </c>
      <c r="BD34" s="204" t="s">
        <v>239</v>
      </c>
      <c r="BE34" s="214">
        <f t="shared" si="3"/>
        <v>0</v>
      </c>
      <c r="BF34" s="206" t="str">
        <f t="shared" ref="BF34:BF46" si="13">IF(AND(BB34="BAJA",BC34="BAJA",BD34="BAJA"),"BAJO",IF(AND(BB34="MEDIA",BC34="BAJA",BD34="BAJA"),"MEDIO",IF(AND(BB34="BAJA",BC34="MEDIA",BD34="BAJA"),"MEDIO",IF(AND(BB34="BAJA",BC34="BAJA",BD34="MEDIA"),"MEDIO",IF(AND(BB34="MEDIA",BC34="MEDIA",BD34="MEDIA"),"MEDIO",IF(AND(BB34="ALTA",BC34="MEDIA",BD34="ALTA"),"ALTO",IF(AND(BB34="MEDIA",BC34="MEDIA",BD34="BAJA"),"MEDIO",IF(AND(BB34="BAJA",BC34="MEDIA",BD34="MEDIA"),"MEDIO",IF(AND(BB34="MEDIA",BC34="BAJA",BD34="MEDIA"),"MEDIO",IF(AND(BB34="ALTA",BC34="ALTA",BD34="BAJA"),"ALTO",IF(AND(BB34="ALTA",BC34="ALTA",BD34="MEDIA"),"ALTO",IF(AND(BB34="ALTA",BC34="ALTA",BD34="ALTA"),"ALTO",IF(AND(BB34="ALTA",BC34="BAJA",BD34="ALTA"),"ALTO",IF(AND(BB34="MEDIA",BC34="BAJA",BD34="ALTA"),"MEDIO",IF(AND(BB34="BAJA",BC34="ALTA",BD34="MEDIA"),"MEDIO",IF(AND(BB34="MEDIA",BC34="ALTA",BD34="MEDIA"),"MEDIO",IF(AND(BB34="ALTA",BC34="BAJA",BD34="BAJA"),"MEDIO",IF(AND(BB34="MEDIA",BC34="ALTA",BD34="ALTA"),"ALTO",IF(AND(BB34="BAJA",BC34="ALTA",BD34="ALTA"),"ALTO",IF(AND(BB34="BAJA",BC34="BAJA",BD34="ALTA"),"MEDIO",IF(AND(BB34="BAJA",BC34="MEDIA",BD34="ALTA"),"MEDIO",IF(AND(BB34="MEDIA",BC34="ALTA",BD34="BAJA"),"MEDIO",IF(AND(BB34="ALTA",BC34="BAJA",BD34="MEDIA"),"MEDIO",IF(AND(BB34="ALTA",BC34="MEDIA",BD34="MEDIA"),"MEDIO",IF(AND(BB34="ALTA",BC34="MEDIA",BD34="BAJA"),"MEDIO"," ")))))))))))))))))))))))))</f>
        <v>MEDIO</v>
      </c>
      <c r="BG34" s="193" t="s">
        <v>107</v>
      </c>
      <c r="BH34" s="208"/>
    </row>
    <row r="35" spans="1:60" s="209" customFormat="1" ht="71.25" customHeight="1" thickBot="1">
      <c r="A35" s="193">
        <v>28</v>
      </c>
      <c r="B35" s="193" t="s">
        <v>17</v>
      </c>
      <c r="C35" s="166" t="s">
        <v>212</v>
      </c>
      <c r="D35" s="272" t="s">
        <v>300</v>
      </c>
      <c r="E35" s="276" t="s">
        <v>451</v>
      </c>
      <c r="F35" s="166" t="s">
        <v>13</v>
      </c>
      <c r="G35" s="166" t="s">
        <v>213</v>
      </c>
      <c r="H35" s="166" t="s">
        <v>118</v>
      </c>
      <c r="I35" s="166" t="s">
        <v>301</v>
      </c>
      <c r="J35" s="196">
        <v>40975</v>
      </c>
      <c r="K35" s="196" t="s">
        <v>246</v>
      </c>
      <c r="L35" s="196" t="s">
        <v>246</v>
      </c>
      <c r="M35" s="196" t="s">
        <v>246</v>
      </c>
      <c r="N35" s="196" t="s">
        <v>243</v>
      </c>
      <c r="O35" s="166" t="s">
        <v>224</v>
      </c>
      <c r="P35" s="166" t="s">
        <v>224</v>
      </c>
      <c r="Q35" s="166" t="s">
        <v>127</v>
      </c>
      <c r="R35" s="197" t="s">
        <v>60</v>
      </c>
      <c r="S35" s="197" t="s">
        <v>60</v>
      </c>
      <c r="T35" s="197" t="s">
        <v>60</v>
      </c>
      <c r="U35" s="197" t="s">
        <v>60</v>
      </c>
      <c r="V35" s="197" t="s">
        <v>60</v>
      </c>
      <c r="W35" s="198" t="s">
        <v>60</v>
      </c>
      <c r="X35" s="199" t="s">
        <v>60</v>
      </c>
      <c r="Y35" s="197" t="s">
        <v>60</v>
      </c>
      <c r="Z35" s="197" t="s">
        <v>60</v>
      </c>
      <c r="AA35" s="197" t="s">
        <v>60</v>
      </c>
      <c r="AB35" s="198" t="s">
        <v>60</v>
      </c>
      <c r="AC35" s="199" t="s">
        <v>60</v>
      </c>
      <c r="AD35" s="197" t="s">
        <v>60</v>
      </c>
      <c r="AE35" s="197" t="s">
        <v>60</v>
      </c>
      <c r="AF35" s="198" t="s">
        <v>60</v>
      </c>
      <c r="AG35" s="197" t="s">
        <v>60</v>
      </c>
      <c r="AH35" s="197" t="s">
        <v>60</v>
      </c>
      <c r="AI35" s="197" t="s">
        <v>60</v>
      </c>
      <c r="AJ35" s="197" t="s">
        <v>60</v>
      </c>
      <c r="AK35" s="197" t="s">
        <v>60</v>
      </c>
      <c r="AL35" s="197" t="s">
        <v>60</v>
      </c>
      <c r="AM35" s="197" t="s">
        <v>60</v>
      </c>
      <c r="AN35" s="198" t="s">
        <v>60</v>
      </c>
      <c r="AO35" s="199" t="s">
        <v>60</v>
      </c>
      <c r="AP35" s="198" t="s">
        <v>60</v>
      </c>
      <c r="AQ35" s="265" t="str">
        <f t="shared" si="11"/>
        <v>No tiene datos personales</v>
      </c>
      <c r="AR35" s="234">
        <v>0</v>
      </c>
      <c r="AS35" s="234" t="s">
        <v>60</v>
      </c>
      <c r="AT35" s="268" t="s">
        <v>40</v>
      </c>
      <c r="AU35" s="213" t="str">
        <f>IF(ISERROR(VLOOKUP(AT35,[3]Listas!$A$3:$E$12,3,0)),"",VLOOKUP(AT35,[3]Listas!$A$3:$E$12,3,0))</f>
        <v>No existe excepción de acceso</v>
      </c>
      <c r="AV35" s="213" t="str">
        <f>IF(ISERROR(VLOOKUP(AT35,[3]Listas!$A$3:$E$12,5,0)),"",VLOOKUP(AT35,[3]Listas!$A$3:$E$12,5,0))</f>
        <v>Información pública y de conocimiento general</v>
      </c>
      <c r="AW35" s="213" t="str">
        <f>IF(ISERROR(VLOOKUP(AT35,[3]Listas!$A$3:$E$12,4,0)),"",VLOOKUP(AT35,[3]Listas!$A$3:$E$12,4,0))</f>
        <v>Información publica y de conocimiento general</v>
      </c>
      <c r="AX35" s="213" t="str">
        <f>IF(ISERROR(VLOOKUP(AT35,[3]Listas!$A$3:$E$12,2,0)),"",VLOOKUP(AT35,[3]Listas!$A$3:$E$12,2,0))</f>
        <v>Información Pública</v>
      </c>
      <c r="AY35" s="201" t="s">
        <v>241</v>
      </c>
      <c r="AZ35" s="221">
        <v>44545</v>
      </c>
      <c r="BA35" s="201" t="s">
        <v>44</v>
      </c>
      <c r="BB35" s="203" t="str">
        <f t="shared" si="12"/>
        <v>BAJA</v>
      </c>
      <c r="BC35" s="204" t="s">
        <v>239</v>
      </c>
      <c r="BD35" s="204" t="s">
        <v>239</v>
      </c>
      <c r="BE35" s="214">
        <f t="shared" si="3"/>
        <v>0</v>
      </c>
      <c r="BF35" s="206" t="str">
        <f t="shared" si="13"/>
        <v>MEDIO</v>
      </c>
      <c r="BG35" s="193" t="s">
        <v>107</v>
      </c>
      <c r="BH35" s="208"/>
    </row>
    <row r="36" spans="1:60" s="209" customFormat="1" ht="84.75" customHeight="1" thickBot="1">
      <c r="A36" s="193">
        <v>29</v>
      </c>
      <c r="B36" s="193" t="s">
        <v>17</v>
      </c>
      <c r="C36" s="166" t="s">
        <v>212</v>
      </c>
      <c r="D36" s="272" t="s">
        <v>302</v>
      </c>
      <c r="E36" s="276" t="s">
        <v>452</v>
      </c>
      <c r="F36" s="166" t="s">
        <v>13</v>
      </c>
      <c r="G36" s="166" t="s">
        <v>213</v>
      </c>
      <c r="H36" s="166" t="s">
        <v>118</v>
      </c>
      <c r="I36" s="166" t="s">
        <v>123</v>
      </c>
      <c r="J36" s="196">
        <v>40975</v>
      </c>
      <c r="K36" s="196" t="s">
        <v>246</v>
      </c>
      <c r="L36" s="196" t="s">
        <v>246</v>
      </c>
      <c r="M36" s="196" t="s">
        <v>246</v>
      </c>
      <c r="N36" s="196" t="s">
        <v>243</v>
      </c>
      <c r="O36" s="166" t="s">
        <v>224</v>
      </c>
      <c r="P36" s="166" t="s">
        <v>224</v>
      </c>
      <c r="Q36" s="222" t="s">
        <v>303</v>
      </c>
      <c r="R36" s="197" t="s">
        <v>60</v>
      </c>
      <c r="S36" s="197" t="s">
        <v>60</v>
      </c>
      <c r="T36" s="197" t="s">
        <v>60</v>
      </c>
      <c r="U36" s="197" t="s">
        <v>60</v>
      </c>
      <c r="V36" s="197" t="s">
        <v>60</v>
      </c>
      <c r="W36" s="198" t="s">
        <v>60</v>
      </c>
      <c r="X36" s="199" t="s">
        <v>60</v>
      </c>
      <c r="Y36" s="197" t="s">
        <v>60</v>
      </c>
      <c r="Z36" s="197" t="s">
        <v>60</v>
      </c>
      <c r="AA36" s="197" t="s">
        <v>60</v>
      </c>
      <c r="AB36" s="198" t="s">
        <v>60</v>
      </c>
      <c r="AC36" s="199" t="s">
        <v>60</v>
      </c>
      <c r="AD36" s="197" t="s">
        <v>60</v>
      </c>
      <c r="AE36" s="197" t="s">
        <v>60</v>
      </c>
      <c r="AF36" s="198" t="s">
        <v>60</v>
      </c>
      <c r="AG36" s="197" t="s">
        <v>60</v>
      </c>
      <c r="AH36" s="197" t="s">
        <v>60</v>
      </c>
      <c r="AI36" s="197" t="s">
        <v>60</v>
      </c>
      <c r="AJ36" s="197" t="s">
        <v>60</v>
      </c>
      <c r="AK36" s="197" t="s">
        <v>60</v>
      </c>
      <c r="AL36" s="197" t="s">
        <v>60</v>
      </c>
      <c r="AM36" s="197" t="s">
        <v>60</v>
      </c>
      <c r="AN36" s="198" t="s">
        <v>60</v>
      </c>
      <c r="AO36" s="199" t="s">
        <v>60</v>
      </c>
      <c r="AP36" s="198" t="s">
        <v>60</v>
      </c>
      <c r="AQ36" s="265" t="str">
        <f t="shared" si="11"/>
        <v>No tiene datos personales</v>
      </c>
      <c r="AR36" s="234">
        <v>0</v>
      </c>
      <c r="AS36" s="234" t="s">
        <v>60</v>
      </c>
      <c r="AT36" s="268" t="s">
        <v>40</v>
      </c>
      <c r="AU36" s="213" t="str">
        <f>IF(ISERROR(VLOOKUP(AT36,[3]Listas!$A$3:$E$12,3,0)),"",VLOOKUP(AT36,[3]Listas!$A$3:$E$12,3,0))</f>
        <v>No existe excepción de acceso</v>
      </c>
      <c r="AV36" s="213" t="str">
        <f>IF(ISERROR(VLOOKUP(AT36,[3]Listas!$A$3:$E$12,5,0)),"",VLOOKUP(AT36,[3]Listas!$A$3:$E$12,5,0))</f>
        <v>Información pública y de conocimiento general</v>
      </c>
      <c r="AW36" s="213" t="str">
        <f>IF(ISERROR(VLOOKUP(AT36,[3]Listas!$A$3:$E$12,4,0)),"",VLOOKUP(AT36,[3]Listas!$A$3:$E$12,4,0))</f>
        <v>Información publica y de conocimiento general</v>
      </c>
      <c r="AX36" s="213" t="str">
        <f>IF(ISERROR(VLOOKUP(AT36,[3]Listas!$A$3:$E$12,2,0)),"",VLOOKUP(AT36,[3]Listas!$A$3:$E$12,2,0))</f>
        <v>Información Pública</v>
      </c>
      <c r="AY36" s="201" t="s">
        <v>241</v>
      </c>
      <c r="AZ36" s="221">
        <v>44545</v>
      </c>
      <c r="BA36" s="201" t="s">
        <v>44</v>
      </c>
      <c r="BB36" s="203" t="str">
        <f t="shared" si="12"/>
        <v>BAJA</v>
      </c>
      <c r="BC36" s="204" t="s">
        <v>238</v>
      </c>
      <c r="BD36" s="204" t="s">
        <v>238</v>
      </c>
      <c r="BE36" s="214">
        <f t="shared" si="3"/>
        <v>0</v>
      </c>
      <c r="BF36" s="206" t="str">
        <f t="shared" si="13"/>
        <v>BAJO</v>
      </c>
      <c r="BG36" s="193" t="s">
        <v>107</v>
      </c>
      <c r="BH36" s="208"/>
    </row>
    <row r="37" spans="1:60" s="209" customFormat="1" ht="61.5" customHeight="1" thickBot="1">
      <c r="A37" s="193">
        <v>30</v>
      </c>
      <c r="B37" s="193" t="s">
        <v>17</v>
      </c>
      <c r="C37" s="166" t="s">
        <v>212</v>
      </c>
      <c r="D37" s="272" t="s">
        <v>304</v>
      </c>
      <c r="E37" s="276" t="s">
        <v>453</v>
      </c>
      <c r="F37" s="166" t="s">
        <v>13</v>
      </c>
      <c r="G37" s="166" t="s">
        <v>213</v>
      </c>
      <c r="H37" s="166" t="s">
        <v>119</v>
      </c>
      <c r="I37" s="166" t="s">
        <v>123</v>
      </c>
      <c r="J37" s="196">
        <v>40975</v>
      </c>
      <c r="K37" s="196" t="s">
        <v>246</v>
      </c>
      <c r="L37" s="196" t="s">
        <v>246</v>
      </c>
      <c r="M37" s="196" t="s">
        <v>246</v>
      </c>
      <c r="N37" s="196" t="s">
        <v>243</v>
      </c>
      <c r="O37" s="166" t="s">
        <v>224</v>
      </c>
      <c r="P37" s="166" t="s">
        <v>224</v>
      </c>
      <c r="Q37" s="220" t="s">
        <v>305</v>
      </c>
      <c r="R37" s="197" t="s">
        <v>60</v>
      </c>
      <c r="S37" s="197" t="s">
        <v>60</v>
      </c>
      <c r="T37" s="197" t="s">
        <v>60</v>
      </c>
      <c r="U37" s="197" t="s">
        <v>60</v>
      </c>
      <c r="V37" s="197" t="s">
        <v>60</v>
      </c>
      <c r="W37" s="198" t="s">
        <v>60</v>
      </c>
      <c r="X37" s="199" t="s">
        <v>60</v>
      </c>
      <c r="Y37" s="197" t="s">
        <v>60</v>
      </c>
      <c r="Z37" s="197" t="s">
        <v>60</v>
      </c>
      <c r="AA37" s="197" t="s">
        <v>60</v>
      </c>
      <c r="AB37" s="198" t="s">
        <v>60</v>
      </c>
      <c r="AC37" s="199" t="s">
        <v>60</v>
      </c>
      <c r="AD37" s="197" t="s">
        <v>60</v>
      </c>
      <c r="AE37" s="197" t="s">
        <v>60</v>
      </c>
      <c r="AF37" s="198" t="s">
        <v>60</v>
      </c>
      <c r="AG37" s="197" t="s">
        <v>60</v>
      </c>
      <c r="AH37" s="197" t="s">
        <v>60</v>
      </c>
      <c r="AI37" s="197" t="s">
        <v>60</v>
      </c>
      <c r="AJ37" s="197" t="s">
        <v>60</v>
      </c>
      <c r="AK37" s="197" t="s">
        <v>60</v>
      </c>
      <c r="AL37" s="197" t="s">
        <v>60</v>
      </c>
      <c r="AM37" s="197" t="s">
        <v>60</v>
      </c>
      <c r="AN37" s="198" t="s">
        <v>60</v>
      </c>
      <c r="AO37" s="199" t="s">
        <v>60</v>
      </c>
      <c r="AP37" s="198" t="s">
        <v>60</v>
      </c>
      <c r="AQ37" s="265" t="str">
        <f t="shared" si="11"/>
        <v>No tiene datos personales</v>
      </c>
      <c r="AR37" s="234">
        <v>0</v>
      </c>
      <c r="AS37" s="234" t="s">
        <v>60</v>
      </c>
      <c r="AT37" s="268" t="s">
        <v>40</v>
      </c>
      <c r="AU37" s="213" t="str">
        <f>IF(ISERROR(VLOOKUP(AT37,[3]Listas!$A$3:$E$12,3,0)),"",VLOOKUP(AT37,[3]Listas!$A$3:$E$12,3,0))</f>
        <v>No existe excepción de acceso</v>
      </c>
      <c r="AV37" s="213" t="str">
        <f>IF(ISERROR(VLOOKUP(AT37,[3]Listas!$A$3:$E$12,5,0)),"",VLOOKUP(AT37,[3]Listas!$A$3:$E$12,5,0))</f>
        <v>Información pública y de conocimiento general</v>
      </c>
      <c r="AW37" s="213" t="str">
        <f>IF(ISERROR(VLOOKUP(AT37,[3]Listas!$A$3:$E$12,4,0)),"",VLOOKUP(AT37,[3]Listas!$A$3:$E$12,4,0))</f>
        <v>Información publica y de conocimiento general</v>
      </c>
      <c r="AX37" s="213" t="str">
        <f>IF(ISERROR(VLOOKUP(AT37,[3]Listas!$A$3:$E$12,2,0)),"",VLOOKUP(AT37,[3]Listas!$A$3:$E$12,2,0))</f>
        <v>Información Pública</v>
      </c>
      <c r="AY37" s="201" t="s">
        <v>241</v>
      </c>
      <c r="AZ37" s="221">
        <v>44545</v>
      </c>
      <c r="BA37" s="201" t="s">
        <v>44</v>
      </c>
      <c r="BB37" s="203" t="str">
        <f t="shared" si="12"/>
        <v>BAJA</v>
      </c>
      <c r="BC37" s="204" t="s">
        <v>238</v>
      </c>
      <c r="BD37" s="204" t="s">
        <v>238</v>
      </c>
      <c r="BE37" s="214">
        <f t="shared" si="3"/>
        <v>0</v>
      </c>
      <c r="BF37" s="206" t="str">
        <f t="shared" si="13"/>
        <v>BAJO</v>
      </c>
      <c r="BG37" s="193" t="s">
        <v>107</v>
      </c>
      <c r="BH37" s="208"/>
    </row>
    <row r="38" spans="1:60" s="209" customFormat="1" ht="57" customHeight="1" thickBot="1">
      <c r="A38" s="193">
        <v>31</v>
      </c>
      <c r="B38" s="193" t="s">
        <v>17</v>
      </c>
      <c r="C38" s="166" t="s">
        <v>212</v>
      </c>
      <c r="D38" s="272" t="s">
        <v>306</v>
      </c>
      <c r="E38" s="276" t="s">
        <v>451</v>
      </c>
      <c r="F38" s="166" t="s">
        <v>13</v>
      </c>
      <c r="G38" s="166" t="s">
        <v>213</v>
      </c>
      <c r="H38" s="166" t="s">
        <v>118</v>
      </c>
      <c r="I38" s="166" t="s">
        <v>301</v>
      </c>
      <c r="J38" s="196">
        <v>40975</v>
      </c>
      <c r="K38" s="196" t="s">
        <v>246</v>
      </c>
      <c r="L38" s="196" t="s">
        <v>246</v>
      </c>
      <c r="M38" s="196" t="s">
        <v>246</v>
      </c>
      <c r="N38" s="196" t="s">
        <v>243</v>
      </c>
      <c r="O38" s="166" t="s">
        <v>224</v>
      </c>
      <c r="P38" s="166" t="s">
        <v>224</v>
      </c>
      <c r="Q38" s="222" t="s">
        <v>241</v>
      </c>
      <c r="R38" s="197" t="s">
        <v>60</v>
      </c>
      <c r="S38" s="197" t="s">
        <v>60</v>
      </c>
      <c r="T38" s="197" t="s">
        <v>60</v>
      </c>
      <c r="U38" s="197" t="s">
        <v>60</v>
      </c>
      <c r="V38" s="197" t="s">
        <v>60</v>
      </c>
      <c r="W38" s="198" t="s">
        <v>60</v>
      </c>
      <c r="X38" s="199" t="s">
        <v>60</v>
      </c>
      <c r="Y38" s="197" t="s">
        <v>60</v>
      </c>
      <c r="Z38" s="197" t="s">
        <v>60</v>
      </c>
      <c r="AA38" s="197" t="s">
        <v>60</v>
      </c>
      <c r="AB38" s="198" t="s">
        <v>60</v>
      </c>
      <c r="AC38" s="199" t="s">
        <v>60</v>
      </c>
      <c r="AD38" s="197" t="s">
        <v>60</v>
      </c>
      <c r="AE38" s="197" t="s">
        <v>60</v>
      </c>
      <c r="AF38" s="198" t="s">
        <v>60</v>
      </c>
      <c r="AG38" s="197" t="s">
        <v>60</v>
      </c>
      <c r="AH38" s="197" t="s">
        <v>60</v>
      </c>
      <c r="AI38" s="197" t="s">
        <v>60</v>
      </c>
      <c r="AJ38" s="197" t="s">
        <v>60</v>
      </c>
      <c r="AK38" s="197" t="s">
        <v>60</v>
      </c>
      <c r="AL38" s="197" t="s">
        <v>60</v>
      </c>
      <c r="AM38" s="197" t="s">
        <v>60</v>
      </c>
      <c r="AN38" s="198" t="s">
        <v>60</v>
      </c>
      <c r="AO38" s="199" t="s">
        <v>60</v>
      </c>
      <c r="AP38" s="198" t="s">
        <v>60</v>
      </c>
      <c r="AQ38" s="265" t="str">
        <f t="shared" si="11"/>
        <v>No tiene datos personales</v>
      </c>
      <c r="AR38" s="234">
        <v>0</v>
      </c>
      <c r="AS38" s="234" t="s">
        <v>60</v>
      </c>
      <c r="AT38" s="268" t="s">
        <v>40</v>
      </c>
      <c r="AU38" s="213" t="str">
        <f>IF(ISERROR(VLOOKUP(AT38,[3]Listas!$A$3:$E$12,3,0)),"",VLOOKUP(AT38,[3]Listas!$A$3:$E$12,3,0))</f>
        <v>No existe excepción de acceso</v>
      </c>
      <c r="AV38" s="213" t="str">
        <f>IF(ISERROR(VLOOKUP(AT38,[3]Listas!$A$3:$E$12,5,0)),"",VLOOKUP(AT38,[3]Listas!$A$3:$E$12,5,0))</f>
        <v>Información pública y de conocimiento general</v>
      </c>
      <c r="AW38" s="213" t="str">
        <f>IF(ISERROR(VLOOKUP(AT38,[3]Listas!$A$3:$E$12,4,0)),"",VLOOKUP(AT38,[3]Listas!$A$3:$E$12,4,0))</f>
        <v>Información publica y de conocimiento general</v>
      </c>
      <c r="AX38" s="213" t="str">
        <f>IF(ISERROR(VLOOKUP(AT38,[3]Listas!$A$3:$E$12,2,0)),"",VLOOKUP(AT38,[3]Listas!$A$3:$E$12,2,0))</f>
        <v>Información Pública</v>
      </c>
      <c r="AY38" s="201" t="s">
        <v>241</v>
      </c>
      <c r="AZ38" s="221">
        <v>44545</v>
      </c>
      <c r="BA38" s="201" t="s">
        <v>44</v>
      </c>
      <c r="BB38" s="203" t="str">
        <f t="shared" si="12"/>
        <v>BAJA</v>
      </c>
      <c r="BC38" s="204" t="s">
        <v>238</v>
      </c>
      <c r="BD38" s="204" t="s">
        <v>238</v>
      </c>
      <c r="BE38" s="214">
        <f t="shared" si="3"/>
        <v>0</v>
      </c>
      <c r="BF38" s="206" t="str">
        <f t="shared" si="13"/>
        <v>BAJO</v>
      </c>
      <c r="BG38" s="193"/>
      <c r="BH38" s="208"/>
    </row>
    <row r="39" spans="1:60" s="209" customFormat="1" ht="63.75" customHeight="1" thickBot="1">
      <c r="A39" s="193">
        <v>32</v>
      </c>
      <c r="B39" s="193" t="s">
        <v>17</v>
      </c>
      <c r="C39" s="166" t="s">
        <v>211</v>
      </c>
      <c r="D39" s="272" t="s">
        <v>307</v>
      </c>
      <c r="E39" s="276" t="s">
        <v>454</v>
      </c>
      <c r="F39" s="166" t="s">
        <v>13</v>
      </c>
      <c r="G39" s="223" t="s">
        <v>257</v>
      </c>
      <c r="H39" s="166" t="s">
        <v>257</v>
      </c>
      <c r="I39" s="166" t="s">
        <v>301</v>
      </c>
      <c r="J39" s="196">
        <v>40975</v>
      </c>
      <c r="K39" s="196" t="s">
        <v>246</v>
      </c>
      <c r="L39" s="196" t="s">
        <v>246</v>
      </c>
      <c r="M39" s="196" t="s">
        <v>246</v>
      </c>
      <c r="N39" s="196" t="s">
        <v>246</v>
      </c>
      <c r="O39" s="166" t="s">
        <v>224</v>
      </c>
      <c r="P39" s="166" t="s">
        <v>224</v>
      </c>
      <c r="Q39" s="222" t="s">
        <v>16</v>
      </c>
      <c r="R39" s="197" t="s">
        <v>60</v>
      </c>
      <c r="S39" s="197" t="s">
        <v>60</v>
      </c>
      <c r="T39" s="197" t="s">
        <v>60</v>
      </c>
      <c r="U39" s="197" t="s">
        <v>60</v>
      </c>
      <c r="V39" s="197" t="s">
        <v>60</v>
      </c>
      <c r="W39" s="198" t="s">
        <v>60</v>
      </c>
      <c r="X39" s="199" t="s">
        <v>60</v>
      </c>
      <c r="Y39" s="197" t="s">
        <v>60</v>
      </c>
      <c r="Z39" s="197" t="s">
        <v>60</v>
      </c>
      <c r="AA39" s="197" t="s">
        <v>60</v>
      </c>
      <c r="AB39" s="198" t="s">
        <v>60</v>
      </c>
      <c r="AC39" s="199" t="s">
        <v>60</v>
      </c>
      <c r="AD39" s="197" t="s">
        <v>60</v>
      </c>
      <c r="AE39" s="197" t="s">
        <v>60</v>
      </c>
      <c r="AF39" s="198" t="s">
        <v>60</v>
      </c>
      <c r="AG39" s="197" t="s">
        <v>60</v>
      </c>
      <c r="AH39" s="197" t="s">
        <v>60</v>
      </c>
      <c r="AI39" s="197" t="s">
        <v>60</v>
      </c>
      <c r="AJ39" s="197" t="s">
        <v>60</v>
      </c>
      <c r="AK39" s="197" t="s">
        <v>60</v>
      </c>
      <c r="AL39" s="197" t="s">
        <v>60</v>
      </c>
      <c r="AM39" s="197" t="s">
        <v>60</v>
      </c>
      <c r="AN39" s="198" t="s">
        <v>60</v>
      </c>
      <c r="AO39" s="199" t="s">
        <v>60</v>
      </c>
      <c r="AP39" s="198" t="s">
        <v>60</v>
      </c>
      <c r="AQ39" s="265" t="str">
        <f t="shared" si="11"/>
        <v>No tiene datos personales</v>
      </c>
      <c r="AR39" s="234">
        <v>0</v>
      </c>
      <c r="AS39" s="234" t="s">
        <v>60</v>
      </c>
      <c r="AT39" s="268" t="s">
        <v>40</v>
      </c>
      <c r="AU39" s="213" t="str">
        <f>IF(ISERROR(VLOOKUP(AT39,[3]Listas!$A$3:$E$12,3,0)),"",VLOOKUP(AT39,[3]Listas!$A$3:$E$12,3,0))</f>
        <v>No existe excepción de acceso</v>
      </c>
      <c r="AV39" s="213" t="str">
        <f>IF(ISERROR(VLOOKUP(AT39,[3]Listas!$A$3:$E$12,5,0)),"",VLOOKUP(AT39,[3]Listas!$A$3:$E$12,5,0))</f>
        <v>Información pública y de conocimiento general</v>
      </c>
      <c r="AW39" s="213" t="str">
        <f>IF(ISERROR(VLOOKUP(AT39,[3]Listas!$A$3:$E$12,4,0)),"",VLOOKUP(AT39,[3]Listas!$A$3:$E$12,4,0))</f>
        <v>Información publica y de conocimiento general</v>
      </c>
      <c r="AX39" s="213" t="str">
        <f>IF(ISERROR(VLOOKUP(AT39,[3]Listas!$A$3:$E$12,2,0)),"",VLOOKUP(AT39,[3]Listas!$A$3:$E$12,2,0))</f>
        <v>Información Pública</v>
      </c>
      <c r="AY39" s="201" t="s">
        <v>241</v>
      </c>
      <c r="AZ39" s="221">
        <v>44545</v>
      </c>
      <c r="BA39" s="201" t="s">
        <v>44</v>
      </c>
      <c r="BB39" s="203" t="str">
        <f t="shared" si="12"/>
        <v>BAJA</v>
      </c>
      <c r="BC39" s="204" t="s">
        <v>238</v>
      </c>
      <c r="BD39" s="204" t="s">
        <v>238</v>
      </c>
      <c r="BE39" s="214">
        <f t="shared" si="3"/>
        <v>0</v>
      </c>
      <c r="BF39" s="206" t="str">
        <f t="shared" si="13"/>
        <v>BAJO</v>
      </c>
      <c r="BG39" s="193"/>
      <c r="BH39" s="208"/>
    </row>
    <row r="40" spans="1:60" s="209" customFormat="1" ht="94.5" customHeight="1" thickBot="1">
      <c r="A40" s="193">
        <v>33</v>
      </c>
      <c r="B40" s="193" t="s">
        <v>17</v>
      </c>
      <c r="C40" s="166" t="s">
        <v>212</v>
      </c>
      <c r="D40" s="272" t="s">
        <v>308</v>
      </c>
      <c r="E40" s="276" t="s">
        <v>455</v>
      </c>
      <c r="F40" s="166" t="s">
        <v>13</v>
      </c>
      <c r="G40" s="166" t="s">
        <v>213</v>
      </c>
      <c r="H40" s="166" t="s">
        <v>119</v>
      </c>
      <c r="I40" s="166" t="s">
        <v>301</v>
      </c>
      <c r="J40" s="196">
        <v>40975</v>
      </c>
      <c r="K40" s="196" t="s">
        <v>246</v>
      </c>
      <c r="L40" s="196" t="s">
        <v>246</v>
      </c>
      <c r="M40" s="196" t="s">
        <v>246</v>
      </c>
      <c r="N40" s="196" t="s">
        <v>243</v>
      </c>
      <c r="O40" s="166" t="s">
        <v>224</v>
      </c>
      <c r="P40" s="166" t="s">
        <v>224</v>
      </c>
      <c r="Q40" s="166" t="s">
        <v>263</v>
      </c>
      <c r="R40" s="197" t="s">
        <v>60</v>
      </c>
      <c r="S40" s="197" t="s">
        <v>60</v>
      </c>
      <c r="T40" s="197" t="s">
        <v>60</v>
      </c>
      <c r="U40" s="197" t="s">
        <v>60</v>
      </c>
      <c r="V40" s="197" t="s">
        <v>60</v>
      </c>
      <c r="W40" s="198" t="s">
        <v>60</v>
      </c>
      <c r="X40" s="199" t="s">
        <v>60</v>
      </c>
      <c r="Y40" s="197" t="s">
        <v>60</v>
      </c>
      <c r="Z40" s="197" t="s">
        <v>60</v>
      </c>
      <c r="AA40" s="197" t="s">
        <v>60</v>
      </c>
      <c r="AB40" s="198" t="s">
        <v>60</v>
      </c>
      <c r="AC40" s="199" t="s">
        <v>60</v>
      </c>
      <c r="AD40" s="197" t="s">
        <v>60</v>
      </c>
      <c r="AE40" s="197" t="s">
        <v>60</v>
      </c>
      <c r="AF40" s="198" t="s">
        <v>60</v>
      </c>
      <c r="AG40" s="197" t="s">
        <v>60</v>
      </c>
      <c r="AH40" s="197" t="s">
        <v>60</v>
      </c>
      <c r="AI40" s="197" t="s">
        <v>60</v>
      </c>
      <c r="AJ40" s="197" t="s">
        <v>60</v>
      </c>
      <c r="AK40" s="197" t="s">
        <v>60</v>
      </c>
      <c r="AL40" s="197" t="s">
        <v>60</v>
      </c>
      <c r="AM40" s="197" t="s">
        <v>60</v>
      </c>
      <c r="AN40" s="198" t="s">
        <v>60</v>
      </c>
      <c r="AO40" s="199" t="s">
        <v>60</v>
      </c>
      <c r="AP40" s="198" t="s">
        <v>60</v>
      </c>
      <c r="AQ40" s="265" t="str">
        <f t="shared" si="11"/>
        <v>No tiene datos personales</v>
      </c>
      <c r="AR40" s="234">
        <v>0</v>
      </c>
      <c r="AS40" s="234" t="s">
        <v>60</v>
      </c>
      <c r="AT40" s="268" t="s">
        <v>40</v>
      </c>
      <c r="AU40" s="213" t="str">
        <f>IF(ISERROR(VLOOKUP(AT40,[3]Listas!$A$3:$E$12,3,0)),"",VLOOKUP(AT40,[3]Listas!$A$3:$E$12,3,0))</f>
        <v>No existe excepción de acceso</v>
      </c>
      <c r="AV40" s="213" t="str">
        <f>IF(ISERROR(VLOOKUP(AT40,[3]Listas!$A$3:$E$12,5,0)),"",VLOOKUP(AT40,[3]Listas!$A$3:$E$12,5,0))</f>
        <v>Información pública y de conocimiento general</v>
      </c>
      <c r="AW40" s="213" t="str">
        <f>IF(ISERROR(VLOOKUP(AT40,[3]Listas!$A$3:$E$12,4,0)),"",VLOOKUP(AT40,[3]Listas!$A$3:$E$12,4,0))</f>
        <v>Información publica y de conocimiento general</v>
      </c>
      <c r="AX40" s="213" t="str">
        <f>IF(ISERROR(VLOOKUP(AT40,[3]Listas!$A$3:$E$12,2,0)),"",VLOOKUP(AT40,[3]Listas!$A$3:$E$12,2,0))</f>
        <v>Información Pública</v>
      </c>
      <c r="AY40" s="201" t="s">
        <v>241</v>
      </c>
      <c r="AZ40" s="221">
        <v>44545</v>
      </c>
      <c r="BA40" s="201" t="s">
        <v>44</v>
      </c>
      <c r="BB40" s="203" t="str">
        <f t="shared" si="12"/>
        <v>BAJA</v>
      </c>
      <c r="BC40" s="204" t="s">
        <v>238</v>
      </c>
      <c r="BD40" s="204" t="s">
        <v>238</v>
      </c>
      <c r="BE40" s="214">
        <f t="shared" si="3"/>
        <v>0</v>
      </c>
      <c r="BF40" s="206" t="str">
        <f t="shared" si="13"/>
        <v>BAJO</v>
      </c>
      <c r="BG40" s="193"/>
      <c r="BH40" s="208"/>
    </row>
    <row r="41" spans="1:60" s="209" customFormat="1" ht="63" customHeight="1" thickBot="1">
      <c r="A41" s="193">
        <v>34</v>
      </c>
      <c r="B41" s="193" t="s">
        <v>17</v>
      </c>
      <c r="C41" s="166" t="s">
        <v>212</v>
      </c>
      <c r="D41" s="272" t="s">
        <v>309</v>
      </c>
      <c r="E41" s="276" t="s">
        <v>457</v>
      </c>
      <c r="F41" s="166" t="s">
        <v>13</v>
      </c>
      <c r="G41" s="166" t="s">
        <v>213</v>
      </c>
      <c r="H41" s="166" t="s">
        <v>119</v>
      </c>
      <c r="I41" s="166" t="s">
        <v>123</v>
      </c>
      <c r="J41" s="196">
        <v>40975</v>
      </c>
      <c r="K41" s="196" t="s">
        <v>246</v>
      </c>
      <c r="L41" s="196" t="s">
        <v>246</v>
      </c>
      <c r="M41" s="196" t="s">
        <v>246</v>
      </c>
      <c r="N41" s="196" t="s">
        <v>243</v>
      </c>
      <c r="O41" s="166" t="s">
        <v>224</v>
      </c>
      <c r="P41" s="166" t="s">
        <v>224</v>
      </c>
      <c r="Q41" s="222" t="s">
        <v>503</v>
      </c>
      <c r="R41" s="197" t="s">
        <v>60</v>
      </c>
      <c r="S41" s="197" t="s">
        <v>60</v>
      </c>
      <c r="T41" s="197" t="s">
        <v>60</v>
      </c>
      <c r="U41" s="197" t="s">
        <v>60</v>
      </c>
      <c r="V41" s="197" t="s">
        <v>60</v>
      </c>
      <c r="W41" s="198" t="s">
        <v>60</v>
      </c>
      <c r="X41" s="199" t="s">
        <v>60</v>
      </c>
      <c r="Y41" s="197" t="s">
        <v>60</v>
      </c>
      <c r="Z41" s="197" t="s">
        <v>60</v>
      </c>
      <c r="AA41" s="197" t="s">
        <v>60</v>
      </c>
      <c r="AB41" s="198" t="s">
        <v>60</v>
      </c>
      <c r="AC41" s="199" t="s">
        <v>60</v>
      </c>
      <c r="AD41" s="197" t="s">
        <v>60</v>
      </c>
      <c r="AE41" s="197" t="s">
        <v>60</v>
      </c>
      <c r="AF41" s="198" t="s">
        <v>60</v>
      </c>
      <c r="AG41" s="197" t="s">
        <v>60</v>
      </c>
      <c r="AH41" s="197" t="s">
        <v>60</v>
      </c>
      <c r="AI41" s="197" t="s">
        <v>60</v>
      </c>
      <c r="AJ41" s="197" t="s">
        <v>60</v>
      </c>
      <c r="AK41" s="197" t="s">
        <v>60</v>
      </c>
      <c r="AL41" s="197" t="s">
        <v>60</v>
      </c>
      <c r="AM41" s="197" t="s">
        <v>60</v>
      </c>
      <c r="AN41" s="198" t="s">
        <v>60</v>
      </c>
      <c r="AO41" s="199" t="s">
        <v>60</v>
      </c>
      <c r="AP41" s="198" t="s">
        <v>60</v>
      </c>
      <c r="AQ41" s="265" t="str">
        <f t="shared" si="11"/>
        <v>No tiene datos personales</v>
      </c>
      <c r="AR41" s="234">
        <v>0</v>
      </c>
      <c r="AS41" s="234" t="s">
        <v>60</v>
      </c>
      <c r="AT41" s="268" t="s">
        <v>40</v>
      </c>
      <c r="AU41" s="213" t="str">
        <f>IF(ISERROR(VLOOKUP(AT41,[3]Listas!$A$3:$E$12,3,0)),"",VLOOKUP(AT41,[3]Listas!$A$3:$E$12,3,0))</f>
        <v>No existe excepción de acceso</v>
      </c>
      <c r="AV41" s="213" t="str">
        <f>IF(ISERROR(VLOOKUP(AT41,[3]Listas!$A$3:$E$12,5,0)),"",VLOOKUP(AT41,[3]Listas!$A$3:$E$12,5,0))</f>
        <v>Información pública y de conocimiento general</v>
      </c>
      <c r="AW41" s="213" t="str">
        <f>IF(ISERROR(VLOOKUP(AT41,[3]Listas!$A$3:$E$12,4,0)),"",VLOOKUP(AT41,[3]Listas!$A$3:$E$12,4,0))</f>
        <v>Información publica y de conocimiento general</v>
      </c>
      <c r="AX41" s="213" t="str">
        <f>IF(ISERROR(VLOOKUP(AT41,[3]Listas!$A$3:$E$12,2,0)),"",VLOOKUP(AT41,[3]Listas!$A$3:$E$12,2,0))</f>
        <v>Información Pública</v>
      </c>
      <c r="AY41" s="201" t="s">
        <v>241</v>
      </c>
      <c r="AZ41" s="221">
        <v>44545</v>
      </c>
      <c r="BA41" s="201" t="s">
        <v>44</v>
      </c>
      <c r="BB41" s="203" t="str">
        <f t="shared" si="12"/>
        <v>BAJA</v>
      </c>
      <c r="BC41" s="204" t="s">
        <v>238</v>
      </c>
      <c r="BD41" s="204" t="s">
        <v>238</v>
      </c>
      <c r="BE41" s="214">
        <f t="shared" si="3"/>
        <v>0</v>
      </c>
      <c r="BF41" s="206" t="str">
        <f t="shared" si="13"/>
        <v>BAJO</v>
      </c>
      <c r="BG41" s="193"/>
      <c r="BH41" s="208"/>
    </row>
    <row r="42" spans="1:60" s="209" customFormat="1" ht="98.25" customHeight="1" thickBot="1">
      <c r="A42" s="193">
        <v>35</v>
      </c>
      <c r="B42" s="193" t="s">
        <v>17</v>
      </c>
      <c r="C42" s="166" t="s">
        <v>211</v>
      </c>
      <c r="D42" s="272" t="s">
        <v>310</v>
      </c>
      <c r="E42" s="276" t="s">
        <v>458</v>
      </c>
      <c r="F42" s="166" t="s">
        <v>13</v>
      </c>
      <c r="G42" s="166" t="s">
        <v>213</v>
      </c>
      <c r="H42" s="166" t="s">
        <v>119</v>
      </c>
      <c r="I42" s="166" t="s">
        <v>124</v>
      </c>
      <c r="J42" s="212">
        <v>38718</v>
      </c>
      <c r="K42" s="196" t="s">
        <v>246</v>
      </c>
      <c r="L42" s="196" t="s">
        <v>246</v>
      </c>
      <c r="M42" s="196" t="s">
        <v>246</v>
      </c>
      <c r="N42" s="196" t="s">
        <v>243</v>
      </c>
      <c r="O42" s="166" t="s">
        <v>230</v>
      </c>
      <c r="P42" s="166" t="s">
        <v>221</v>
      </c>
      <c r="Q42" s="211" t="s">
        <v>311</v>
      </c>
      <c r="R42" s="197" t="s">
        <v>58</v>
      </c>
      <c r="S42" s="197" t="s">
        <v>58</v>
      </c>
      <c r="T42" s="197" t="s">
        <v>60</v>
      </c>
      <c r="U42" s="197" t="s">
        <v>60</v>
      </c>
      <c r="V42" s="197" t="s">
        <v>60</v>
      </c>
      <c r="W42" s="198" t="s">
        <v>58</v>
      </c>
      <c r="X42" s="199" t="s">
        <v>60</v>
      </c>
      <c r="Y42" s="197" t="s">
        <v>58</v>
      </c>
      <c r="Z42" s="197" t="s">
        <v>60</v>
      </c>
      <c r="AA42" s="197" t="s">
        <v>58</v>
      </c>
      <c r="AB42" s="198" t="s">
        <v>60</v>
      </c>
      <c r="AC42" s="199" t="s">
        <v>58</v>
      </c>
      <c r="AD42" s="197" t="s">
        <v>60</v>
      </c>
      <c r="AE42" s="197" t="s">
        <v>60</v>
      </c>
      <c r="AF42" s="198" t="s">
        <v>60</v>
      </c>
      <c r="AG42" s="197" t="s">
        <v>60</v>
      </c>
      <c r="AH42" s="197" t="s">
        <v>60</v>
      </c>
      <c r="AI42" s="197" t="s">
        <v>58</v>
      </c>
      <c r="AJ42" s="197" t="s">
        <v>60</v>
      </c>
      <c r="AK42" s="197" t="s">
        <v>60</v>
      </c>
      <c r="AL42" s="197" t="s">
        <v>58</v>
      </c>
      <c r="AM42" s="197" t="s">
        <v>58</v>
      </c>
      <c r="AN42" s="198" t="s">
        <v>60</v>
      </c>
      <c r="AO42" s="199" t="s">
        <v>58</v>
      </c>
      <c r="AP42" s="198" t="s">
        <v>58</v>
      </c>
      <c r="AQ42" s="265" t="str">
        <f t="shared" si="11"/>
        <v>- Públicos
- Privados
- Semi-privados
- Sensibles
- De Población Vulnerable</v>
      </c>
      <c r="AR42" s="234">
        <v>0</v>
      </c>
      <c r="AS42" s="234" t="s">
        <v>60</v>
      </c>
      <c r="AT42" s="268" t="s">
        <v>25</v>
      </c>
      <c r="AU42" s="213" t="str">
        <f>IF(ISERROR(VLOOKUP(AT42,[3]Listas!$A$3:$E$12,3,0)),"",VLOOKUP(AT42,[3]Listas!$A$3:$E$12,3,0))</f>
        <v>Ley 1755 de 2015, artículo 24, numeral 3.</v>
      </c>
      <c r="AV42" s="213" t="str">
        <f>IF(ISERROR(VLOOKUP(AT42,[3]Listas!$A$3:$E$12,5,0)),"",VLOOKUP(AT42,[3]Listas!$A$3:$E$12,5,0))</f>
        <v>El derecho de toda persona a la intimidad, bajo las limitaciones propias que impone la condición de empleado o servidor publico.</v>
      </c>
      <c r="AW42" s="213" t="str">
        <f>IF(ISERROR(VLOOKUP(AT42,[3]Listas!$A$3:$E$12,4,0)),"",VLOOKUP(AT42,[3]Listas!$A$3:$E$12,4,0))</f>
        <v>Información exceptuada por daño de derechos a personas naturales o jurídicas. Artículo 18 Ley 1712 de 2014. / Ley 1581 de 2012.</v>
      </c>
      <c r="AX42" s="213" t="str">
        <f>IF(ISERROR(VLOOKUP(AT42,[3]Listas!$A$3:$E$12,2,0)),"",VLOOKUP(AT42,[3]Listas!$A$3:$E$12,2,0))</f>
        <v>Pública Clasificada</v>
      </c>
      <c r="AY42" s="201" t="s">
        <v>113</v>
      </c>
      <c r="AZ42" s="221">
        <v>44545</v>
      </c>
      <c r="BA42" s="201" t="s">
        <v>149</v>
      </c>
      <c r="BB42" s="203" t="str">
        <f t="shared" si="12"/>
        <v>MEDIA</v>
      </c>
      <c r="BC42" s="204" t="s">
        <v>240</v>
      </c>
      <c r="BD42" s="204" t="s">
        <v>240</v>
      </c>
      <c r="BE42" s="214">
        <f t="shared" si="3"/>
        <v>0</v>
      </c>
      <c r="BF42" s="206" t="str">
        <f t="shared" si="13"/>
        <v>ALTO</v>
      </c>
      <c r="BG42" s="193"/>
      <c r="BH42" s="208"/>
    </row>
    <row r="43" spans="1:60" s="209" customFormat="1" ht="89.25" customHeight="1" thickBot="1">
      <c r="A43" s="193">
        <v>36</v>
      </c>
      <c r="B43" s="193" t="s">
        <v>17</v>
      </c>
      <c r="C43" s="166" t="s">
        <v>211</v>
      </c>
      <c r="D43" s="272" t="s">
        <v>312</v>
      </c>
      <c r="E43" s="276" t="s">
        <v>312</v>
      </c>
      <c r="F43" s="166" t="s">
        <v>13</v>
      </c>
      <c r="G43" s="166" t="s">
        <v>14</v>
      </c>
      <c r="H43" s="166" t="s">
        <v>257</v>
      </c>
      <c r="I43" s="166" t="s">
        <v>124</v>
      </c>
      <c r="J43" s="212">
        <v>40179</v>
      </c>
      <c r="K43" s="196" t="s">
        <v>246</v>
      </c>
      <c r="L43" s="196" t="s">
        <v>246</v>
      </c>
      <c r="M43" s="196" t="s">
        <v>246</v>
      </c>
      <c r="N43" s="196" t="s">
        <v>313</v>
      </c>
      <c r="O43" s="166" t="s">
        <v>230</v>
      </c>
      <c r="P43" s="166" t="s">
        <v>230</v>
      </c>
      <c r="Q43" s="211" t="s">
        <v>314</v>
      </c>
      <c r="R43" s="197" t="s">
        <v>60</v>
      </c>
      <c r="S43" s="197" t="s">
        <v>60</v>
      </c>
      <c r="T43" s="197" t="s">
        <v>60</v>
      </c>
      <c r="U43" s="197" t="s">
        <v>60</v>
      </c>
      <c r="V43" s="197" t="s">
        <v>60</v>
      </c>
      <c r="W43" s="198" t="s">
        <v>60</v>
      </c>
      <c r="X43" s="199" t="s">
        <v>60</v>
      </c>
      <c r="Y43" s="197" t="s">
        <v>60</v>
      </c>
      <c r="Z43" s="197" t="s">
        <v>60</v>
      </c>
      <c r="AA43" s="197" t="s">
        <v>60</v>
      </c>
      <c r="AB43" s="198" t="s">
        <v>60</v>
      </c>
      <c r="AC43" s="199" t="s">
        <v>60</v>
      </c>
      <c r="AD43" s="197" t="s">
        <v>60</v>
      </c>
      <c r="AE43" s="197" t="s">
        <v>60</v>
      </c>
      <c r="AF43" s="198" t="s">
        <v>60</v>
      </c>
      <c r="AG43" s="197" t="s">
        <v>60</v>
      </c>
      <c r="AH43" s="197" t="s">
        <v>60</v>
      </c>
      <c r="AI43" s="197" t="s">
        <v>60</v>
      </c>
      <c r="AJ43" s="197" t="s">
        <v>60</v>
      </c>
      <c r="AK43" s="197" t="s">
        <v>60</v>
      </c>
      <c r="AL43" s="197" t="s">
        <v>60</v>
      </c>
      <c r="AM43" s="197" t="s">
        <v>60</v>
      </c>
      <c r="AN43" s="198" t="s">
        <v>60</v>
      </c>
      <c r="AO43" s="199" t="s">
        <v>60</v>
      </c>
      <c r="AP43" s="198" t="s">
        <v>60</v>
      </c>
      <c r="AQ43" s="265" t="str">
        <f t="shared" si="11"/>
        <v>No tiene datos personales</v>
      </c>
      <c r="AR43" s="234">
        <v>0</v>
      </c>
      <c r="AS43" s="234" t="s">
        <v>60</v>
      </c>
      <c r="AT43" s="268" t="s">
        <v>40</v>
      </c>
      <c r="AU43" s="213" t="str">
        <f>IF(ISERROR(VLOOKUP(AT43,[3]Listas!$A$3:$E$12,3,0)),"",VLOOKUP(AT43,[3]Listas!$A$3:$E$12,3,0))</f>
        <v>No existe excepción de acceso</v>
      </c>
      <c r="AV43" s="213" t="str">
        <f>IF(ISERROR(VLOOKUP(AT43,[3]Listas!$A$3:$E$12,5,0)),"",VLOOKUP(AT43,[3]Listas!$A$3:$E$12,5,0))</f>
        <v>Información pública y de conocimiento general</v>
      </c>
      <c r="AW43" s="213" t="str">
        <f>IF(ISERROR(VLOOKUP(AT43,[3]Listas!$A$3:$E$12,4,0)),"",VLOOKUP(AT43,[3]Listas!$A$3:$E$12,4,0))</f>
        <v>Información publica y de conocimiento general</v>
      </c>
      <c r="AX43" s="213" t="str">
        <f>IF(ISERROR(VLOOKUP(AT43,[3]Listas!$A$3:$E$12,2,0)),"",VLOOKUP(AT43,[3]Listas!$A$3:$E$12,2,0))</f>
        <v>Información Pública</v>
      </c>
      <c r="AY43" s="201" t="s">
        <v>241</v>
      </c>
      <c r="AZ43" s="221">
        <v>44545</v>
      </c>
      <c r="BA43" s="201" t="s">
        <v>44</v>
      </c>
      <c r="BB43" s="203" t="str">
        <f t="shared" si="12"/>
        <v>BAJA</v>
      </c>
      <c r="BC43" s="204" t="s">
        <v>239</v>
      </c>
      <c r="BD43" s="204" t="s">
        <v>239</v>
      </c>
      <c r="BE43" s="214">
        <f t="shared" si="3"/>
        <v>0</v>
      </c>
      <c r="BF43" s="206" t="str">
        <f t="shared" si="13"/>
        <v>MEDIO</v>
      </c>
      <c r="BG43" s="193"/>
      <c r="BH43" s="208"/>
    </row>
    <row r="44" spans="1:60" s="209" customFormat="1" ht="86.25" customHeight="1" thickBot="1">
      <c r="A44" s="193">
        <v>37</v>
      </c>
      <c r="B44" s="193" t="s">
        <v>17</v>
      </c>
      <c r="C44" s="166" t="s">
        <v>211</v>
      </c>
      <c r="D44" s="272" t="s">
        <v>315</v>
      </c>
      <c r="E44" s="276" t="s">
        <v>315</v>
      </c>
      <c r="F44" s="166" t="s">
        <v>13</v>
      </c>
      <c r="G44" s="166" t="s">
        <v>14</v>
      </c>
      <c r="H44" s="166" t="s">
        <v>257</v>
      </c>
      <c r="I44" s="166" t="s">
        <v>124</v>
      </c>
      <c r="J44" s="212">
        <v>38718</v>
      </c>
      <c r="K44" s="196" t="s">
        <v>246</v>
      </c>
      <c r="L44" s="196" t="s">
        <v>246</v>
      </c>
      <c r="M44" s="196" t="s">
        <v>246</v>
      </c>
      <c r="N44" s="196" t="s">
        <v>313</v>
      </c>
      <c r="O44" s="166" t="s">
        <v>230</v>
      </c>
      <c r="P44" s="166" t="s">
        <v>230</v>
      </c>
      <c r="Q44" s="211" t="s">
        <v>314</v>
      </c>
      <c r="R44" s="197" t="s">
        <v>60</v>
      </c>
      <c r="S44" s="197" t="s">
        <v>60</v>
      </c>
      <c r="T44" s="197" t="s">
        <v>60</v>
      </c>
      <c r="U44" s="197" t="s">
        <v>60</v>
      </c>
      <c r="V44" s="197" t="s">
        <v>60</v>
      </c>
      <c r="W44" s="198" t="s">
        <v>60</v>
      </c>
      <c r="X44" s="199" t="s">
        <v>60</v>
      </c>
      <c r="Y44" s="197" t="s">
        <v>60</v>
      </c>
      <c r="Z44" s="197" t="s">
        <v>60</v>
      </c>
      <c r="AA44" s="197" t="s">
        <v>60</v>
      </c>
      <c r="AB44" s="198" t="s">
        <v>60</v>
      </c>
      <c r="AC44" s="199" t="s">
        <v>60</v>
      </c>
      <c r="AD44" s="197" t="s">
        <v>60</v>
      </c>
      <c r="AE44" s="197" t="s">
        <v>60</v>
      </c>
      <c r="AF44" s="198" t="s">
        <v>60</v>
      </c>
      <c r="AG44" s="197" t="s">
        <v>60</v>
      </c>
      <c r="AH44" s="197" t="s">
        <v>60</v>
      </c>
      <c r="AI44" s="197" t="s">
        <v>60</v>
      </c>
      <c r="AJ44" s="197" t="s">
        <v>60</v>
      </c>
      <c r="AK44" s="197" t="s">
        <v>60</v>
      </c>
      <c r="AL44" s="197" t="s">
        <v>60</v>
      </c>
      <c r="AM44" s="197" t="s">
        <v>60</v>
      </c>
      <c r="AN44" s="198" t="s">
        <v>60</v>
      </c>
      <c r="AO44" s="199" t="s">
        <v>60</v>
      </c>
      <c r="AP44" s="198" t="s">
        <v>60</v>
      </c>
      <c r="AQ44" s="265" t="str">
        <f t="shared" si="11"/>
        <v>No tiene datos personales</v>
      </c>
      <c r="AR44" s="234">
        <v>0</v>
      </c>
      <c r="AS44" s="234" t="s">
        <v>60</v>
      </c>
      <c r="AT44" s="268" t="s">
        <v>40</v>
      </c>
      <c r="AU44" s="213" t="str">
        <f>IF(ISERROR(VLOOKUP(AT44,[3]Listas!$A$3:$E$12,3,0)),"",VLOOKUP(AT44,[3]Listas!$A$3:$E$12,3,0))</f>
        <v>No existe excepción de acceso</v>
      </c>
      <c r="AV44" s="213" t="str">
        <f>IF(ISERROR(VLOOKUP(AT44,[3]Listas!$A$3:$E$12,5,0)),"",VLOOKUP(AT44,[3]Listas!$A$3:$E$12,5,0))</f>
        <v>Información pública y de conocimiento general</v>
      </c>
      <c r="AW44" s="213" t="str">
        <f>IF(ISERROR(VLOOKUP(AT44,[3]Listas!$A$3:$E$12,4,0)),"",VLOOKUP(AT44,[3]Listas!$A$3:$E$12,4,0))</f>
        <v>Información publica y de conocimiento general</v>
      </c>
      <c r="AX44" s="213" t="str">
        <f>IF(ISERROR(VLOOKUP(AT44,[3]Listas!$A$3:$E$12,2,0)),"",VLOOKUP(AT44,[3]Listas!$A$3:$E$12,2,0))</f>
        <v>Información Pública</v>
      </c>
      <c r="AY44" s="201" t="s">
        <v>241</v>
      </c>
      <c r="AZ44" s="221">
        <v>44545</v>
      </c>
      <c r="BA44" s="201" t="s">
        <v>44</v>
      </c>
      <c r="BB44" s="203" t="str">
        <f t="shared" si="12"/>
        <v>BAJA</v>
      </c>
      <c r="BC44" s="204" t="s">
        <v>239</v>
      </c>
      <c r="BD44" s="204" t="s">
        <v>239</v>
      </c>
      <c r="BE44" s="214">
        <f t="shared" si="3"/>
        <v>0</v>
      </c>
      <c r="BF44" s="206" t="str">
        <f t="shared" si="13"/>
        <v>MEDIO</v>
      </c>
      <c r="BG44" s="193"/>
      <c r="BH44" s="208"/>
    </row>
    <row r="45" spans="1:60" s="209" customFormat="1" ht="113.25" customHeight="1" thickBot="1">
      <c r="A45" s="193">
        <v>38</v>
      </c>
      <c r="B45" s="193" t="s">
        <v>17</v>
      </c>
      <c r="C45" s="166" t="s">
        <v>211</v>
      </c>
      <c r="D45" s="272" t="s">
        <v>316</v>
      </c>
      <c r="E45" s="276" t="s">
        <v>317</v>
      </c>
      <c r="F45" s="166" t="s">
        <v>13</v>
      </c>
      <c r="G45" s="166" t="s">
        <v>14</v>
      </c>
      <c r="H45" s="166" t="s">
        <v>257</v>
      </c>
      <c r="I45" s="166" t="s">
        <v>124</v>
      </c>
      <c r="J45" s="212">
        <v>40179</v>
      </c>
      <c r="K45" s="196" t="s">
        <v>246</v>
      </c>
      <c r="L45" s="196" t="s">
        <v>246</v>
      </c>
      <c r="M45" s="196" t="s">
        <v>246</v>
      </c>
      <c r="N45" s="196" t="s">
        <v>313</v>
      </c>
      <c r="O45" s="166" t="s">
        <v>230</v>
      </c>
      <c r="P45" s="166" t="s">
        <v>230</v>
      </c>
      <c r="Q45" s="211" t="s">
        <v>314</v>
      </c>
      <c r="R45" s="197" t="s">
        <v>58</v>
      </c>
      <c r="S45" s="197" t="s">
        <v>60</v>
      </c>
      <c r="T45" s="197" t="s">
        <v>60</v>
      </c>
      <c r="U45" s="197" t="s">
        <v>60</v>
      </c>
      <c r="V45" s="197" t="s">
        <v>60</v>
      </c>
      <c r="W45" s="198" t="s">
        <v>58</v>
      </c>
      <c r="X45" s="199" t="s">
        <v>60</v>
      </c>
      <c r="Y45" s="197" t="s">
        <v>58</v>
      </c>
      <c r="Z45" s="197" t="s">
        <v>60</v>
      </c>
      <c r="AA45" s="197" t="s">
        <v>58</v>
      </c>
      <c r="AB45" s="198" t="s">
        <v>60</v>
      </c>
      <c r="AC45" s="199" t="s">
        <v>58</v>
      </c>
      <c r="AD45" s="197" t="s">
        <v>60</v>
      </c>
      <c r="AE45" s="197" t="s">
        <v>60</v>
      </c>
      <c r="AF45" s="198" t="s">
        <v>60</v>
      </c>
      <c r="AG45" s="197" t="s">
        <v>60</v>
      </c>
      <c r="AH45" s="197" t="s">
        <v>60</v>
      </c>
      <c r="AI45" s="197" t="s">
        <v>58</v>
      </c>
      <c r="AJ45" s="197" t="s">
        <v>60</v>
      </c>
      <c r="AK45" s="197" t="s">
        <v>60</v>
      </c>
      <c r="AL45" s="197" t="s">
        <v>60</v>
      </c>
      <c r="AM45" s="197" t="s">
        <v>58</v>
      </c>
      <c r="AN45" s="198" t="s">
        <v>60</v>
      </c>
      <c r="AO45" s="199" t="s">
        <v>58</v>
      </c>
      <c r="AP45" s="198" t="s">
        <v>58</v>
      </c>
      <c r="AQ45" s="265" t="str">
        <f>IF(CONCATENATE(IF(COUNTIF(R45:W45,"SI"),CONCATENATE("- Públicos",CHAR(10)),""),IF(COUNTIF(AC45:AF45,"SI"),CONCATENATE("- Privados",CHAR(10)),""),IF(COUNTIF(X45:AB45,"SI"),CONCATENATE("- Semi-privados",CHAR(10)),""),IF(COUNTIF(AG45:AN45,"SI"),CONCATENATE("- Sensibles",CHAR(10)),""),IF(COUNTIF(AO45:AP45,"SI"),"- De Población Vulnerable",""))&lt;&gt;"",CONCATENATE(IF(COUNTIF(R45:W45,"SI"),CONCATENATE("- Públicos",CHAR(10)),""),IF(COUNTIF(AC45:AF45,"SI"),CONCATENATE("- Privados",CHAR(10)),""),IF(COUNTIF(X45:AB45,"SI"),CONCATENATE("- Semi-privados",CHAR(10)),""),IF(COUNTIF(AG45:AN45,"SI"),CONCATENATE("- Sensibles",CHAR(10)),""),IF(COUNTIF(AO45:AP45,"SI"),"- De Población Vulnerable","")),"No tiene datos personales")</f>
        <v>- Públicos
- Privados
- Semi-privados
- Sensibles
- De Población Vulnerable</v>
      </c>
      <c r="AR45" s="234">
        <v>0</v>
      </c>
      <c r="AS45" s="234" t="s">
        <v>60</v>
      </c>
      <c r="AT45" s="268" t="s">
        <v>25</v>
      </c>
      <c r="AU45" s="213" t="str">
        <f>IF(ISERROR(VLOOKUP(AT45,[3]Listas!$A$3:$E$12,3,0)),"",VLOOKUP(AT45,[3]Listas!$A$3:$E$12,3,0))</f>
        <v>Ley 1755 de 2015, artículo 24, numeral 3.</v>
      </c>
      <c r="AV45" s="213" t="str">
        <f>IF(ISERROR(VLOOKUP(AT45,[3]Listas!$A$3:$E$12,5,0)),"",VLOOKUP(AT45,[3]Listas!$A$3:$E$12,5,0))</f>
        <v>El derecho de toda persona a la intimidad, bajo las limitaciones propias que impone la condición de empleado o servidor publico.</v>
      </c>
      <c r="AW45" s="213" t="str">
        <f>IF(ISERROR(VLOOKUP(AT45,[3]Listas!$A$3:$E$12,4,0)),"",VLOOKUP(AT45,[3]Listas!$A$3:$E$12,4,0))</f>
        <v>Información exceptuada por daño de derechos a personas naturales o jurídicas. Artículo 18 Ley 1712 de 2014. / Ley 1581 de 2012.</v>
      </c>
      <c r="AX45" s="213" t="str">
        <f>IF(ISERROR(VLOOKUP(AT45,[3]Listas!$A$3:$E$12,2,0)),"",VLOOKUP(AT45,[3]Listas!$A$3:$E$12,2,0))</f>
        <v>Pública Clasificada</v>
      </c>
      <c r="AY45" s="201" t="s">
        <v>113</v>
      </c>
      <c r="AZ45" s="221">
        <v>44545</v>
      </c>
      <c r="BA45" s="201" t="s">
        <v>44</v>
      </c>
      <c r="BB45" s="203" t="str">
        <f t="shared" si="12"/>
        <v>MEDIA</v>
      </c>
      <c r="BC45" s="204" t="s">
        <v>240</v>
      </c>
      <c r="BD45" s="204" t="s">
        <v>239</v>
      </c>
      <c r="BE45" s="214">
        <f t="shared" si="3"/>
        <v>0</v>
      </c>
      <c r="BF45" s="206" t="str">
        <f t="shared" si="13"/>
        <v>MEDIO</v>
      </c>
      <c r="BG45" s="193"/>
      <c r="BH45" s="208"/>
    </row>
    <row r="46" spans="1:60" s="209" customFormat="1" ht="78" customHeight="1" thickBot="1">
      <c r="A46" s="193">
        <v>39</v>
      </c>
      <c r="B46" s="193" t="s">
        <v>17</v>
      </c>
      <c r="C46" s="166" t="s">
        <v>212</v>
      </c>
      <c r="D46" s="272" t="s">
        <v>318</v>
      </c>
      <c r="E46" s="276" t="s">
        <v>319</v>
      </c>
      <c r="F46" s="166" t="s">
        <v>13</v>
      </c>
      <c r="G46" s="166" t="s">
        <v>213</v>
      </c>
      <c r="H46" s="166" t="s">
        <v>119</v>
      </c>
      <c r="I46" s="166" t="s">
        <v>124</v>
      </c>
      <c r="J46" s="212">
        <v>42370</v>
      </c>
      <c r="K46" s="196" t="s">
        <v>246</v>
      </c>
      <c r="L46" s="196" t="s">
        <v>246</v>
      </c>
      <c r="M46" s="196" t="s">
        <v>246</v>
      </c>
      <c r="N46" s="196" t="s">
        <v>320</v>
      </c>
      <c r="O46" s="166" t="s">
        <v>230</v>
      </c>
      <c r="P46" s="166" t="s">
        <v>230</v>
      </c>
      <c r="Q46" s="166" t="s">
        <v>233</v>
      </c>
      <c r="R46" s="197" t="s">
        <v>58</v>
      </c>
      <c r="S46" s="197" t="s">
        <v>60</v>
      </c>
      <c r="T46" s="197" t="s">
        <v>60</v>
      </c>
      <c r="U46" s="197" t="s">
        <v>60</v>
      </c>
      <c r="V46" s="197" t="s">
        <v>60</v>
      </c>
      <c r="W46" s="198" t="s">
        <v>60</v>
      </c>
      <c r="X46" s="199" t="s">
        <v>60</v>
      </c>
      <c r="Y46" s="197" t="s">
        <v>60</v>
      </c>
      <c r="Z46" s="197" t="s">
        <v>60</v>
      </c>
      <c r="AA46" s="197" t="s">
        <v>60</v>
      </c>
      <c r="AB46" s="198" t="s">
        <v>60</v>
      </c>
      <c r="AC46" s="199" t="s">
        <v>60</v>
      </c>
      <c r="AD46" s="197" t="s">
        <v>60</v>
      </c>
      <c r="AE46" s="197" t="s">
        <v>60</v>
      </c>
      <c r="AF46" s="198" t="s">
        <v>60</v>
      </c>
      <c r="AG46" s="197" t="s">
        <v>60</v>
      </c>
      <c r="AH46" s="197" t="s">
        <v>60</v>
      </c>
      <c r="AI46" s="197" t="s">
        <v>60</v>
      </c>
      <c r="AJ46" s="197" t="s">
        <v>58</v>
      </c>
      <c r="AK46" s="197" t="s">
        <v>60</v>
      </c>
      <c r="AL46" s="197" t="s">
        <v>60</v>
      </c>
      <c r="AM46" s="197" t="s">
        <v>60</v>
      </c>
      <c r="AN46" s="198" t="s">
        <v>60</v>
      </c>
      <c r="AO46" s="199" t="s">
        <v>60</v>
      </c>
      <c r="AP46" s="198" t="s">
        <v>60</v>
      </c>
      <c r="AQ46" s="265" t="str">
        <f t="shared" si="11"/>
        <v xml:space="preserve">- Públicos
- Sensibles
</v>
      </c>
      <c r="AR46" s="234" t="s">
        <v>107</v>
      </c>
      <c r="AS46" s="234" t="s">
        <v>60</v>
      </c>
      <c r="AT46" s="268" t="s">
        <v>25</v>
      </c>
      <c r="AU46" s="213" t="str">
        <f>IF(ISERROR(VLOOKUP(AT46,[3]Listas!$A$3:$E$12,3,0)),"",VLOOKUP(AT46,[3]Listas!$A$3:$E$12,3,0))</f>
        <v>Ley 1755 de 2015, artículo 24, numeral 3.</v>
      </c>
      <c r="AV46" s="213" t="str">
        <f>IF(ISERROR(VLOOKUP(AT46,[3]Listas!$A$3:$E$12,5,0)),"",VLOOKUP(AT46,[3]Listas!$A$3:$E$12,5,0))</f>
        <v>El derecho de toda persona a la intimidad, bajo las limitaciones propias que impone la condición de empleado o servidor publico.</v>
      </c>
      <c r="AW46" s="213" t="str">
        <f>IF(ISERROR(VLOOKUP(AT46,[3]Listas!$A$3:$E$12,4,0)),"",VLOOKUP(AT46,[3]Listas!$A$3:$E$12,4,0))</f>
        <v>Información exceptuada por daño de derechos a personas naturales o jurídicas. Artículo 18 Ley 1712 de 2014. / Ley 1581 de 2012.</v>
      </c>
      <c r="AX46" s="213" t="str">
        <f>IF(ISERROR(VLOOKUP(AT46,[3]Listas!$A$3:$E$12,2,0)),"",VLOOKUP(AT46,[3]Listas!$A$3:$E$12,2,0))</f>
        <v>Pública Clasificada</v>
      </c>
      <c r="AY46" s="201" t="s">
        <v>113</v>
      </c>
      <c r="AZ46" s="221">
        <v>44545</v>
      </c>
      <c r="BA46" s="201" t="s">
        <v>149</v>
      </c>
      <c r="BB46" s="203" t="str">
        <f t="shared" si="12"/>
        <v>MEDIA</v>
      </c>
      <c r="BC46" s="204" t="s">
        <v>240</v>
      </c>
      <c r="BD46" s="204" t="s">
        <v>239</v>
      </c>
      <c r="BE46" s="214">
        <f t="shared" si="3"/>
        <v>0</v>
      </c>
      <c r="BF46" s="206" t="str">
        <f t="shared" si="13"/>
        <v>MEDIO</v>
      </c>
      <c r="BG46" s="193"/>
      <c r="BH46" s="208"/>
    </row>
    <row r="47" spans="1:60" s="209" customFormat="1" ht="174.75" customHeight="1" thickBot="1">
      <c r="A47" s="193">
        <v>40</v>
      </c>
      <c r="B47" s="193" t="s">
        <v>17</v>
      </c>
      <c r="C47" s="166" t="s">
        <v>321</v>
      </c>
      <c r="D47" s="272" t="s">
        <v>322</v>
      </c>
      <c r="E47" s="276" t="s">
        <v>323</v>
      </c>
      <c r="F47" s="195" t="s">
        <v>13</v>
      </c>
      <c r="G47" s="166" t="s">
        <v>214</v>
      </c>
      <c r="H47" s="166" t="s">
        <v>120</v>
      </c>
      <c r="I47" s="166" t="s">
        <v>124</v>
      </c>
      <c r="J47" s="196" t="s">
        <v>19</v>
      </c>
      <c r="K47" s="196" t="s">
        <v>247</v>
      </c>
      <c r="L47" s="196" t="s">
        <v>247</v>
      </c>
      <c r="M47" s="196" t="s">
        <v>247</v>
      </c>
      <c r="N47" s="196" t="s">
        <v>247</v>
      </c>
      <c r="O47" s="166" t="s">
        <v>222</v>
      </c>
      <c r="P47" s="166" t="s">
        <v>224</v>
      </c>
      <c r="Q47" s="166" t="s">
        <v>128</v>
      </c>
      <c r="R47" s="197" t="s">
        <v>58</v>
      </c>
      <c r="S47" s="197" t="s">
        <v>58</v>
      </c>
      <c r="T47" s="197" t="s">
        <v>58</v>
      </c>
      <c r="U47" s="197" t="s">
        <v>60</v>
      </c>
      <c r="V47" s="197" t="s">
        <v>60</v>
      </c>
      <c r="W47" s="198" t="s">
        <v>58</v>
      </c>
      <c r="X47" s="199" t="s">
        <v>60</v>
      </c>
      <c r="Y47" s="197" t="s">
        <v>58</v>
      </c>
      <c r="Z47" s="197" t="s">
        <v>60</v>
      </c>
      <c r="AA47" s="197" t="s">
        <v>60</v>
      </c>
      <c r="AB47" s="198" t="s">
        <v>58</v>
      </c>
      <c r="AC47" s="199" t="s">
        <v>58</v>
      </c>
      <c r="AD47" s="197" t="s">
        <v>60</v>
      </c>
      <c r="AE47" s="197" t="s">
        <v>60</v>
      </c>
      <c r="AF47" s="198" t="s">
        <v>60</v>
      </c>
      <c r="AG47" s="197" t="s">
        <v>60</v>
      </c>
      <c r="AH47" s="197" t="s">
        <v>60</v>
      </c>
      <c r="AI47" s="197" t="s">
        <v>58</v>
      </c>
      <c r="AJ47" s="197" t="s">
        <v>60</v>
      </c>
      <c r="AK47" s="197" t="s">
        <v>60</v>
      </c>
      <c r="AL47" s="197" t="s">
        <v>60</v>
      </c>
      <c r="AM47" s="197" t="s">
        <v>60</v>
      </c>
      <c r="AN47" s="198" t="s">
        <v>60</v>
      </c>
      <c r="AO47" s="199" t="s">
        <v>60</v>
      </c>
      <c r="AP47" s="198" t="s">
        <v>60</v>
      </c>
      <c r="AQ47" s="265" t="str">
        <f>IF(CONCATENATE(IF(COUNTIF(R47:W47,"SI"),CONCATENATE("- Públicos",CHAR(10)),""),IF(COUNTIF(AC47:AF47,"SI"),CONCATENATE("- Privados",CHAR(10)),""),IF(COUNTIF(X47:AB47,"SI"),CONCATENATE("- Semi-privados",CHAR(10)),""),IF(COUNTIF(AG47:AN47,"SI"),CONCATENATE("- Sensibles",CHAR(10)),""),IF(COUNTIF(AO47:AP47,"SI"),"- De Población Vulnerable",""))&lt;&gt;"",CONCATENATE(IF(COUNTIF(R47:W47,"SI"),CONCATENATE("- Públicos",CHAR(10)),""),IF(COUNTIF(AC47:AF47,"SI"),CONCATENATE("- Privados",CHAR(10)),""),IF(COUNTIF(X47:AB47,"SI"),CONCATENATE("- Semi-privados",CHAR(10)),""),IF(COUNTIF(AG47:AN47,"SI"),CONCATENATE("- Sensibles",CHAR(10)),""),IF(COUNTIF(AO47:AP47,"SI"),"- De Población Vulnerable","")),"No tiene datos personales")</f>
        <v xml:space="preserve">- Públicos
- Privados
- Semi-privados
- Sensibles
</v>
      </c>
      <c r="AR47" s="234">
        <v>0</v>
      </c>
      <c r="AS47" s="234" t="s">
        <v>60</v>
      </c>
      <c r="AT47" s="227" t="s">
        <v>25</v>
      </c>
      <c r="AU47" s="200" t="str">
        <f>IF(ISERROR(VLOOKUP(AT47,[4]Listas!$A$3:$E$12,3,0)),"",VLOOKUP(AT47,[4]Listas!$A$3:$E$12,3,0))</f>
        <v>Ley 1755 de 2015, artículo 24, numeral 3.</v>
      </c>
      <c r="AV47" s="200" t="str">
        <f>IF(ISERROR(VLOOKUP(AT47,[4]Listas!$A$3:$E$12,5,0)),"",VLOOKUP(AT47,[4]Listas!$A$3:$E$12,5,0))</f>
        <v>El derecho de toda persona a la intimidad, bajo las limitaciones propias que impone la condición de empleado o servidor publico.</v>
      </c>
      <c r="AW47" s="200" t="str">
        <f>IF(ISERROR(VLOOKUP(AT47,[4]Listas!$A$3:$E$12,4,0)),"",VLOOKUP(AT47,[4]Listas!$A$3:$E$12,4,0))</f>
        <v>Información exceptuada por daño de derechos a personas naturales o jurídicas. Artículo 18 Ley 1712 de 2014. / Ley 1581 de 2012.</v>
      </c>
      <c r="AX47" s="200" t="str">
        <f>IF(ISERROR(VLOOKUP(AT47,[4]Listas!$A$3:$E$13,2,0)),"",VLOOKUP(AT47,[4]Listas!$A$3:$E$13,2,0))</f>
        <v>Pública Clasificada</v>
      </c>
      <c r="AY47" s="201" t="s">
        <v>113</v>
      </c>
      <c r="AZ47" s="221">
        <v>44522</v>
      </c>
      <c r="BA47" s="201" t="s">
        <v>151</v>
      </c>
      <c r="BB47" s="203" t="str">
        <f>IF(AX47="Pública Reservada","ALTA",IF(AX47="Pública Clasificada","MEDIA",IF(AX47="Información Pública","BAJA",IF(AX47="No Clasificada","Pública Reservada "))))</f>
        <v>MEDIA</v>
      </c>
      <c r="BC47" s="204" t="s">
        <v>240</v>
      </c>
      <c r="BD47" s="204" t="s">
        <v>240</v>
      </c>
      <c r="BE47" s="205">
        <f t="shared" si="3"/>
        <v>0</v>
      </c>
      <c r="BF47" s="206" t="str">
        <f>IF(AND(BB47="BAJA",BC47="BAJA",BD47="BAJA"),"BAJO",IF(AND(BB47="MEDIA",BC47="BAJA",BD47="BAJA"),"MEDIO",IF(AND(BB47="BAJA",BC47="MEDIA",BD47="BAJA"),"MEDIO",IF(AND(BB47="BAJA",BC47="BAJA",BD47="MEDIA"),"MEDIO",IF(AND(BB47="MEDIA",BC47="MEDIA",BD47="MEDIA"),"MEDIO",IF(AND(BB47="ALTA",BC47="MEDIA",BD47="ALTA"),"ALTO",IF(AND(BB47="MEDIA",BC47="MEDIA",BD47="BAJA"),"MEDIO",IF(AND(BB47="BAJA",BC47="MEDIA",BD47="MEDIA"),"MEDIO",IF(AND(BB47="MEDIA",BC47="BAJA",BD47="MEDIA"),"MEDIO",IF(AND(BB47="ALTA",BC47="ALTA",BD47="BAJA"),"ALTO",IF(AND(BB47="ALTA",BC47="ALTA",BD47="MEDIA"),"ALTO",IF(AND(BB47="ALTA",BC47="ALTA",BD47="ALTA"),"ALTO",IF(AND(BB47="ALTA",BC47="BAJA",BD47="ALTA"),"ALTO",IF(AND(BB47="MEDIA",BC47="BAJA",BD47="ALTA"),"MEDIO",IF(AND(BB47="BAJA",BC47="ALTA",BD47="MEDIA"),"MEDIO",IF(AND(BB47="MEDIA",BC47="ALTA",BD47="MEDIA"),"MEDIO",IF(AND(BB47="ALTA",BC47="BAJA",BD47="BAJA"),"MEDIO",IF(AND(BB47="MEDIA",BC47="ALTA",BD47="ALTA"),"ALTO",IF(AND(BB47="BAJA",BC47="ALTA",BD47="ALTA"),"ALTO",IF(AND(BB47="BAJA",BC47="BAJA",BD47="ALTA"),"MEDIO",IF(AND(BB47="BAJA",BC47="MEDIA",BD47="ALTA"),"MEDIO",IF(AND(BB47="MEDIA",BC47="ALTA",BD47="BAJA"),"MEDIO",IF(AND(BB47="ALTA",BC47="BAJA",BD47="MEDIA"),"MEDIO",IF(AND(BB47="ALTA",BC47="MEDIA",BD47="MEDIA"),"MEDIO",IF(AND(BB47="ALTA",BC47="MEDIA",BD47="BAJA"),"MEDIO"," ")))))))))))))))))))))))))</f>
        <v>ALTO</v>
      </c>
      <c r="BG47" s="193"/>
      <c r="BH47" s="208"/>
    </row>
    <row r="48" spans="1:60" s="209" customFormat="1" ht="175.5" customHeight="1" thickBot="1">
      <c r="A48" s="193">
        <v>41</v>
      </c>
      <c r="B48" s="193" t="s">
        <v>17</v>
      </c>
      <c r="C48" s="166" t="s">
        <v>212</v>
      </c>
      <c r="D48" s="211" t="s">
        <v>459</v>
      </c>
      <c r="E48" s="276" t="s">
        <v>324</v>
      </c>
      <c r="F48" s="195" t="s">
        <v>13</v>
      </c>
      <c r="G48" s="166" t="s">
        <v>213</v>
      </c>
      <c r="H48" s="166" t="s">
        <v>120</v>
      </c>
      <c r="I48" s="166" t="s">
        <v>124</v>
      </c>
      <c r="J48" s="166" t="s">
        <v>15</v>
      </c>
      <c r="K48" s="196" t="s">
        <v>247</v>
      </c>
      <c r="L48" s="196" t="s">
        <v>247</v>
      </c>
      <c r="M48" s="196" t="s">
        <v>247</v>
      </c>
      <c r="N48" s="196" t="s">
        <v>247</v>
      </c>
      <c r="O48" s="166" t="s">
        <v>222</v>
      </c>
      <c r="P48" s="166" t="s">
        <v>221</v>
      </c>
      <c r="Q48" s="166" t="s">
        <v>128</v>
      </c>
      <c r="R48" s="197" t="s">
        <v>58</v>
      </c>
      <c r="S48" s="197" t="s">
        <v>58</v>
      </c>
      <c r="T48" s="197" t="s">
        <v>58</v>
      </c>
      <c r="U48" s="197" t="s">
        <v>60</v>
      </c>
      <c r="V48" s="197" t="s">
        <v>60</v>
      </c>
      <c r="W48" s="198" t="s">
        <v>58</v>
      </c>
      <c r="X48" s="199" t="s">
        <v>60</v>
      </c>
      <c r="Y48" s="197" t="s">
        <v>60</v>
      </c>
      <c r="Z48" s="197" t="s">
        <v>60</v>
      </c>
      <c r="AA48" s="197" t="s">
        <v>60</v>
      </c>
      <c r="AB48" s="198" t="s">
        <v>60</v>
      </c>
      <c r="AC48" s="199" t="s">
        <v>58</v>
      </c>
      <c r="AD48" s="197" t="s">
        <v>60</v>
      </c>
      <c r="AE48" s="197" t="s">
        <v>60</v>
      </c>
      <c r="AF48" s="198" t="s">
        <v>60</v>
      </c>
      <c r="AG48" s="197" t="s">
        <v>60</v>
      </c>
      <c r="AH48" s="197" t="s">
        <v>60</v>
      </c>
      <c r="AI48" s="197" t="s">
        <v>60</v>
      </c>
      <c r="AJ48" s="197" t="s">
        <v>60</v>
      </c>
      <c r="AK48" s="197" t="s">
        <v>60</v>
      </c>
      <c r="AL48" s="197" t="s">
        <v>60</v>
      </c>
      <c r="AM48" s="197" t="s">
        <v>60</v>
      </c>
      <c r="AN48" s="198" t="s">
        <v>58</v>
      </c>
      <c r="AO48" s="199" t="s">
        <v>60</v>
      </c>
      <c r="AP48" s="198" t="s">
        <v>60</v>
      </c>
      <c r="AQ48" s="265" t="str">
        <f t="shared" ref="AQ48:AQ75" si="14">IF(CONCATENATE(IF(COUNTIF(R48:W48,"SI"),CONCATENATE("- Públicos",CHAR(10)),""),IF(COUNTIF(AC48:AF48,"SI"),CONCATENATE("- Privados",CHAR(10)),""),IF(COUNTIF(X48:AB48,"SI"),CONCATENATE("- Semi-privados",CHAR(10)),""),IF(COUNTIF(AG48:AN48,"SI"),CONCATENATE("- Sensibles",CHAR(10)),""),IF(COUNTIF(AO48:AP48,"SI"),"- De Población Vulnerable",""))&lt;&gt;"",CONCATENATE(IF(COUNTIF(R48:W48,"SI"),CONCATENATE("- Públicos",CHAR(10)),""),IF(COUNTIF(AC48:AF48,"SI"),CONCATENATE("- Privados",CHAR(10)),""),IF(COUNTIF(X48:AB48,"SI"),CONCATENATE("- Semi-privados",CHAR(10)),""),IF(COUNTIF(AG48:AN48,"SI"),CONCATENATE("- Sensibles",CHAR(10)),""),IF(COUNTIF(AO48:AP48,"SI"),"- De Población Vulnerable","")),"No tiene datos personales")</f>
        <v xml:space="preserve">- Públicos
- Privados
- Sensibles
</v>
      </c>
      <c r="AR48" s="234">
        <v>0</v>
      </c>
      <c r="AS48" s="234" t="s">
        <v>60</v>
      </c>
      <c r="AT48" s="268" t="s">
        <v>25</v>
      </c>
      <c r="AU48" s="213" t="str">
        <f>IF(ISERROR(VLOOKUP(AT48,[4]Listas!$A$3:$E$12,3,0)),"",VLOOKUP(AT48,[4]Listas!$A$3:$E$12,3,0))</f>
        <v>Ley 1755 de 2015, artículo 24, numeral 3.</v>
      </c>
      <c r="AV48" s="213" t="str">
        <f>IF(ISERROR(VLOOKUP(AT48,[4]Listas!$A$3:$E$12,5,0)),"",VLOOKUP(AT48,[4]Listas!$A$3:$E$12,5,0))</f>
        <v>El derecho de toda persona a la intimidad, bajo las limitaciones propias que impone la condición de empleado o servidor publico.</v>
      </c>
      <c r="AW48" s="213" t="str">
        <f>IF(ISERROR(VLOOKUP(AT48,[4]Listas!$A$3:$E$12,4,0)),"",VLOOKUP(AT48,[4]Listas!$A$3:$E$12,4,0))</f>
        <v>Información exceptuada por daño de derechos a personas naturales o jurídicas. Artículo 18 Ley 1712 de 2014. / Ley 1581 de 2012.</v>
      </c>
      <c r="AX48" s="213" t="str">
        <f>IF(ISERROR(VLOOKUP(AT48,[4]Listas!$A$3:$E$12,2,0)),"",VLOOKUP(AT48,[4]Listas!$A$3:$E$12,2,0))</f>
        <v>Pública Clasificada</v>
      </c>
      <c r="AY48" s="201" t="s">
        <v>113</v>
      </c>
      <c r="AZ48" s="221">
        <v>44522</v>
      </c>
      <c r="BA48" s="201" t="s">
        <v>149</v>
      </c>
      <c r="BB48" s="203" t="s">
        <v>239</v>
      </c>
      <c r="BC48" s="204" t="s">
        <v>239</v>
      </c>
      <c r="BD48" s="204" t="s">
        <v>239</v>
      </c>
      <c r="BE48" s="214">
        <f t="shared" si="3"/>
        <v>0</v>
      </c>
      <c r="BF48" s="206" t="str">
        <f t="shared" ref="BF48:BF53" si="15">IF(AND(BB48="BAJA",BC48="BAJA",BD48="BAJA"),"BAJO",IF(AND(BB48="MEDIA",BC48="BAJA",BD48="BAJA"),"MEDIO",IF(AND(BB48="BAJA",BC48="MEDIA",BD48="BAJA"),"MEDIO",IF(AND(BB48="BAJA",BC48="BAJA",BD48="MEDIA"),"MEDIO",IF(AND(BB48="MEDIA",BC48="MEDIA",BD48="MEDIA"),"MEDIO",IF(AND(BB48="ALTA",BC48="MEDIA",BD48="ALTA"),"ALTO",IF(AND(BB48="MEDIA",BC48="MEDIA",BD48="BAJA"),"MEDIO",IF(AND(BB48="BAJA",BC48="MEDIA",BD48="MEDIA"),"MEDIO",IF(AND(BB48="MEDIA",BC48="BAJA",BD48="MEDIA"),"MEDIO",IF(AND(BB48="ALTA",BC48="ALTA",BD48="BAJA"),"ALTO",IF(AND(BB48="ALTA",BC48="ALTA",BD48="MEDIA"),"ALTO",IF(AND(BB48="ALTA",BC48="ALTA",BD48="ALTA"),"ALTO",IF(AND(BB48="ALTA",BC48="BAJA",BD48="ALTA"),"ALTO",IF(AND(BB48="MEDIA",BC48="BAJA",BD48="ALTA"),"MEDIO",IF(AND(BB48="BAJA",BC48="ALTA",BD48="MEDIA"),"MEDIO",IF(AND(BB48="MEDIA",BC48="ALTA",BD48="MEDIA"),"MEDIO",IF(AND(BB48="ALTA",BC48="BAJA",BD48="BAJA"),"MEDIO",IF(AND(BB48="MEDIA",BC48="ALTA",BD48="ALTA"),"ALTO",IF(AND(BB48="BAJA",BC48="ALTA",BD48="ALTA"),"ALTO",IF(AND(BB48="BAJA",BC48="BAJA",BD48="ALTA"),"MEDIO",IF(AND(BB48="BAJA",BC48="MEDIA",BD48="ALTA"),"MEDIO",IF(AND(BB48="MEDIA",BC48="ALTA",BD48="BAJA"),"MEDIO",IF(AND(BB48="ALTA",BC48="BAJA",BD48="MEDIA"),"MEDIO",IF(AND(BB48="ALTA",BC48="MEDIA",BD48="MEDIA"),"MEDIO",IF(AND(BB48="ALTA",BC48="MEDIA",BD48="BAJA"),"MEDIO"," ")))))))))))))))))))))))))</f>
        <v>MEDIO</v>
      </c>
      <c r="BG48" s="193"/>
      <c r="BH48" s="208"/>
    </row>
    <row r="49" spans="1:60" s="209" customFormat="1" ht="169.5" customHeight="1" thickBot="1">
      <c r="A49" s="193">
        <v>42</v>
      </c>
      <c r="B49" s="193" t="s">
        <v>17</v>
      </c>
      <c r="C49" s="166" t="s">
        <v>211</v>
      </c>
      <c r="D49" s="272" t="s">
        <v>325</v>
      </c>
      <c r="E49" s="276" t="s">
        <v>326</v>
      </c>
      <c r="F49" s="195" t="s">
        <v>13</v>
      </c>
      <c r="G49" s="166" t="s">
        <v>213</v>
      </c>
      <c r="H49" s="166" t="s">
        <v>216</v>
      </c>
      <c r="I49" s="166" t="s">
        <v>124</v>
      </c>
      <c r="J49" s="166" t="s">
        <v>15</v>
      </c>
      <c r="K49" s="196" t="s">
        <v>247</v>
      </c>
      <c r="L49" s="196" t="s">
        <v>247</v>
      </c>
      <c r="M49" s="196" t="s">
        <v>247</v>
      </c>
      <c r="N49" s="196" t="s">
        <v>247</v>
      </c>
      <c r="O49" s="166" t="s">
        <v>222</v>
      </c>
      <c r="P49" s="166" t="s">
        <v>221</v>
      </c>
      <c r="Q49" s="166" t="s">
        <v>128</v>
      </c>
      <c r="R49" s="197" t="s">
        <v>58</v>
      </c>
      <c r="S49" s="197" t="s">
        <v>58</v>
      </c>
      <c r="T49" s="197" t="s">
        <v>58</v>
      </c>
      <c r="U49" s="197" t="s">
        <v>60</v>
      </c>
      <c r="V49" s="197" t="s">
        <v>60</v>
      </c>
      <c r="W49" s="198" t="s">
        <v>58</v>
      </c>
      <c r="X49" s="199" t="s">
        <v>60</v>
      </c>
      <c r="Y49" s="197" t="s">
        <v>60</v>
      </c>
      <c r="Z49" s="197" t="s">
        <v>60</v>
      </c>
      <c r="AA49" s="197" t="s">
        <v>60</v>
      </c>
      <c r="AB49" s="198" t="s">
        <v>60</v>
      </c>
      <c r="AC49" s="199" t="s">
        <v>58</v>
      </c>
      <c r="AD49" s="197" t="s">
        <v>60</v>
      </c>
      <c r="AE49" s="197" t="s">
        <v>60</v>
      </c>
      <c r="AF49" s="198" t="s">
        <v>60</v>
      </c>
      <c r="AG49" s="197" t="s">
        <v>60</v>
      </c>
      <c r="AH49" s="197" t="s">
        <v>60</v>
      </c>
      <c r="AI49" s="197" t="s">
        <v>60</v>
      </c>
      <c r="AJ49" s="197" t="s">
        <v>60</v>
      </c>
      <c r="AK49" s="197" t="s">
        <v>60</v>
      </c>
      <c r="AL49" s="197" t="s">
        <v>60</v>
      </c>
      <c r="AM49" s="197" t="s">
        <v>60</v>
      </c>
      <c r="AN49" s="198" t="s">
        <v>60</v>
      </c>
      <c r="AO49" s="199" t="s">
        <v>60</v>
      </c>
      <c r="AP49" s="198" t="s">
        <v>60</v>
      </c>
      <c r="AQ49" s="265" t="str">
        <f t="shared" si="14"/>
        <v xml:space="preserve">- Públicos
- Privados
</v>
      </c>
      <c r="AR49" s="234">
        <v>0</v>
      </c>
      <c r="AS49" s="234" t="s">
        <v>60</v>
      </c>
      <c r="AT49" s="268" t="s">
        <v>25</v>
      </c>
      <c r="AU49" s="213" t="str">
        <f>IF(ISERROR(VLOOKUP(AT49,[4]Listas!$A$3:$E$12,3,0)),"",VLOOKUP(AT49,[4]Listas!$A$3:$E$12,3,0))</f>
        <v>Ley 1755 de 2015, artículo 24, numeral 3.</v>
      </c>
      <c r="AV49" s="213" t="str">
        <f>IF(ISERROR(VLOOKUP(AT49,[4]Listas!$A$3:$E$12,5,0)),"",VLOOKUP(AT49,[4]Listas!$A$3:$E$12,5,0))</f>
        <v>El derecho de toda persona a la intimidad, bajo las limitaciones propias que impone la condición de empleado o servidor publico.</v>
      </c>
      <c r="AW49" s="213" t="str">
        <f>IF(ISERROR(VLOOKUP(AT49,[4]Listas!$A$3:$E$12,4,0)),"",VLOOKUP(AT49,[4]Listas!$A$3:$E$12,4,0))</f>
        <v>Información exceptuada por daño de derechos a personas naturales o jurídicas. Artículo 18 Ley 1712 de 2014. / Ley 1581 de 2012.</v>
      </c>
      <c r="AX49" s="213" t="str">
        <f>IF(ISERROR(VLOOKUP(AT49,[4]Listas!$A$3:$E$12,2,0)),"",VLOOKUP(AT49,[4]Listas!$A$3:$E$12,2,0))</f>
        <v>Pública Clasificada</v>
      </c>
      <c r="AY49" s="201" t="s">
        <v>113</v>
      </c>
      <c r="AZ49" s="221">
        <v>44522</v>
      </c>
      <c r="BA49" s="201" t="s">
        <v>149</v>
      </c>
      <c r="BB49" s="203" t="s">
        <v>239</v>
      </c>
      <c r="BC49" s="204" t="s">
        <v>239</v>
      </c>
      <c r="BD49" s="204" t="s">
        <v>239</v>
      </c>
      <c r="BE49" s="214">
        <f t="shared" si="3"/>
        <v>0</v>
      </c>
      <c r="BF49" s="206" t="str">
        <f t="shared" si="15"/>
        <v>MEDIO</v>
      </c>
      <c r="BG49" s="193"/>
      <c r="BH49" s="208"/>
    </row>
    <row r="50" spans="1:60" s="209" customFormat="1" ht="97.5" customHeight="1" thickBot="1">
      <c r="A50" s="193">
        <v>43</v>
      </c>
      <c r="B50" s="193" t="s">
        <v>17</v>
      </c>
      <c r="C50" s="166" t="s">
        <v>321</v>
      </c>
      <c r="D50" s="211" t="s">
        <v>327</v>
      </c>
      <c r="E50" s="276" t="s">
        <v>327</v>
      </c>
      <c r="F50" s="195" t="s">
        <v>13</v>
      </c>
      <c r="G50" s="166" t="s">
        <v>214</v>
      </c>
      <c r="H50" s="166" t="s">
        <v>118</v>
      </c>
      <c r="I50" s="166" t="s">
        <v>124</v>
      </c>
      <c r="J50" s="224" t="s">
        <v>328</v>
      </c>
      <c r="K50" s="196" t="s">
        <v>247</v>
      </c>
      <c r="L50" s="196" t="s">
        <v>247</v>
      </c>
      <c r="M50" s="196" t="s">
        <v>247</v>
      </c>
      <c r="N50" s="196" t="s">
        <v>247</v>
      </c>
      <c r="O50" s="166" t="s">
        <v>224</v>
      </c>
      <c r="P50" s="166" t="s">
        <v>224</v>
      </c>
      <c r="Q50" s="166" t="s">
        <v>128</v>
      </c>
      <c r="R50" s="197" t="s">
        <v>60</v>
      </c>
      <c r="S50" s="197" t="s">
        <v>60</v>
      </c>
      <c r="T50" s="197" t="s">
        <v>60</v>
      </c>
      <c r="U50" s="197" t="s">
        <v>60</v>
      </c>
      <c r="V50" s="197" t="s">
        <v>60</v>
      </c>
      <c r="W50" s="198" t="s">
        <v>60</v>
      </c>
      <c r="X50" s="199" t="s">
        <v>60</v>
      </c>
      <c r="Y50" s="197" t="s">
        <v>60</v>
      </c>
      <c r="Z50" s="197" t="s">
        <v>60</v>
      </c>
      <c r="AA50" s="197" t="s">
        <v>60</v>
      </c>
      <c r="AB50" s="198" t="s">
        <v>60</v>
      </c>
      <c r="AC50" s="199" t="s">
        <v>60</v>
      </c>
      <c r="AD50" s="197" t="s">
        <v>60</v>
      </c>
      <c r="AE50" s="197" t="s">
        <v>60</v>
      </c>
      <c r="AF50" s="198" t="s">
        <v>60</v>
      </c>
      <c r="AG50" s="197" t="s">
        <v>60</v>
      </c>
      <c r="AH50" s="197" t="s">
        <v>60</v>
      </c>
      <c r="AI50" s="197" t="s">
        <v>60</v>
      </c>
      <c r="AJ50" s="197" t="s">
        <v>60</v>
      </c>
      <c r="AK50" s="197" t="s">
        <v>60</v>
      </c>
      <c r="AL50" s="197" t="s">
        <v>60</v>
      </c>
      <c r="AM50" s="197" t="s">
        <v>60</v>
      </c>
      <c r="AN50" s="198" t="s">
        <v>60</v>
      </c>
      <c r="AO50" s="199" t="s">
        <v>60</v>
      </c>
      <c r="AP50" s="198" t="s">
        <v>60</v>
      </c>
      <c r="AQ50" s="265" t="str">
        <f t="shared" si="14"/>
        <v>No tiene datos personales</v>
      </c>
      <c r="AR50" s="234">
        <v>0</v>
      </c>
      <c r="AS50" s="234" t="s">
        <v>60</v>
      </c>
      <c r="AT50" s="268" t="s">
        <v>40</v>
      </c>
      <c r="AU50" s="213" t="str">
        <f>IF(ISERROR(VLOOKUP(AT50,[4]Listas!$A$3:$E$12,3,0)),"",VLOOKUP(AT50,[4]Listas!$A$3:$E$12,3,0))</f>
        <v>No existe excepción de acceso</v>
      </c>
      <c r="AV50" s="213" t="str">
        <f>IF(ISERROR(VLOOKUP(AT50,[4]Listas!$A$3:$E$12,5,0)),"",VLOOKUP(AT50,[4]Listas!$A$3:$E$12,5,0))</f>
        <v>Información pública y de conocimiento general</v>
      </c>
      <c r="AW50" s="213" t="str">
        <f>IF(ISERROR(VLOOKUP(AT50,[4]Listas!$A$3:$E$12,4,0)),"",VLOOKUP(AT50,[4]Listas!$A$3:$E$12,4,0))</f>
        <v>Información publica y de conocimiento general</v>
      </c>
      <c r="AX50" s="213" t="str">
        <f>IF(ISERROR(VLOOKUP(AT50,[4]Listas!$A$3:$E$12,2,0)),"",VLOOKUP(AT50,[4]Listas!$A$3:$E$12,2,0))</f>
        <v>Información Pública</v>
      </c>
      <c r="AY50" s="201" t="s">
        <v>241</v>
      </c>
      <c r="AZ50" s="221">
        <v>44522</v>
      </c>
      <c r="BA50" s="201" t="s">
        <v>44</v>
      </c>
      <c r="BB50" s="203" t="str">
        <f t="shared" ref="BB50:BB53" si="16">IF(AX50="Pública Reservada","ALTA",IF(AX50="Pública Clasificada","MEDIA",IF(AX50="Información Pública","BAJA",IF(AX50="No Clasificada","Pública Reservada "))))</f>
        <v>BAJA</v>
      </c>
      <c r="BC50" s="204" t="s">
        <v>238</v>
      </c>
      <c r="BD50" s="204" t="s">
        <v>238</v>
      </c>
      <c r="BE50" s="214">
        <f t="shared" si="3"/>
        <v>0</v>
      </c>
      <c r="BF50" s="206" t="str">
        <f t="shared" si="15"/>
        <v>BAJO</v>
      </c>
      <c r="BG50" s="193"/>
      <c r="BH50" s="208"/>
    </row>
    <row r="51" spans="1:60" s="209" customFormat="1" ht="93.75" customHeight="1" thickBot="1">
      <c r="A51" s="193">
        <v>44</v>
      </c>
      <c r="B51" s="193" t="s">
        <v>17</v>
      </c>
      <c r="C51" s="166" t="s">
        <v>321</v>
      </c>
      <c r="D51" s="211" t="s">
        <v>329</v>
      </c>
      <c r="E51" s="276" t="s">
        <v>330</v>
      </c>
      <c r="F51" s="195" t="s">
        <v>13</v>
      </c>
      <c r="G51" s="166" t="s">
        <v>214</v>
      </c>
      <c r="H51" s="166" t="s">
        <v>119</v>
      </c>
      <c r="I51" s="166" t="s">
        <v>124</v>
      </c>
      <c r="J51" s="225" t="s">
        <v>438</v>
      </c>
      <c r="K51" s="196" t="s">
        <v>247</v>
      </c>
      <c r="L51" s="196" t="s">
        <v>247</v>
      </c>
      <c r="M51" s="196" t="s">
        <v>247</v>
      </c>
      <c r="N51" s="196" t="s">
        <v>247</v>
      </c>
      <c r="O51" s="166" t="s">
        <v>221</v>
      </c>
      <c r="P51" s="166" t="s">
        <v>221</v>
      </c>
      <c r="Q51" s="166" t="s">
        <v>43</v>
      </c>
      <c r="R51" s="197" t="s">
        <v>58</v>
      </c>
      <c r="S51" s="197" t="s">
        <v>60</v>
      </c>
      <c r="T51" s="197" t="s">
        <v>60</v>
      </c>
      <c r="U51" s="197" t="s">
        <v>58</v>
      </c>
      <c r="V51" s="197" t="s">
        <v>60</v>
      </c>
      <c r="W51" s="198" t="s">
        <v>58</v>
      </c>
      <c r="X51" s="199" t="s">
        <v>60</v>
      </c>
      <c r="Y51" s="197" t="s">
        <v>60</v>
      </c>
      <c r="Z51" s="197" t="s">
        <v>60</v>
      </c>
      <c r="AA51" s="197" t="s">
        <v>60</v>
      </c>
      <c r="AB51" s="198" t="s">
        <v>60</v>
      </c>
      <c r="AC51" s="199" t="s">
        <v>60</v>
      </c>
      <c r="AD51" s="197" t="s">
        <v>60</v>
      </c>
      <c r="AE51" s="197" t="s">
        <v>60</v>
      </c>
      <c r="AF51" s="198" t="s">
        <v>60</v>
      </c>
      <c r="AG51" s="197" t="s">
        <v>60</v>
      </c>
      <c r="AH51" s="197" t="s">
        <v>60</v>
      </c>
      <c r="AI51" s="197" t="s">
        <v>60</v>
      </c>
      <c r="AJ51" s="197" t="s">
        <v>60</v>
      </c>
      <c r="AK51" s="197" t="s">
        <v>60</v>
      </c>
      <c r="AL51" s="197" t="s">
        <v>60</v>
      </c>
      <c r="AM51" s="197" t="s">
        <v>60</v>
      </c>
      <c r="AN51" s="198" t="s">
        <v>60</v>
      </c>
      <c r="AO51" s="199" t="s">
        <v>60</v>
      </c>
      <c r="AP51" s="198" t="s">
        <v>60</v>
      </c>
      <c r="AQ51" s="265" t="str">
        <f t="shared" si="14"/>
        <v xml:space="preserve">- Públicos
</v>
      </c>
      <c r="AR51" s="234">
        <v>0</v>
      </c>
      <c r="AS51" s="234" t="s">
        <v>60</v>
      </c>
      <c r="AT51" s="268" t="s">
        <v>40</v>
      </c>
      <c r="AU51" s="213" t="str">
        <f>IF(ISERROR(VLOOKUP(AT51,[4]Listas!$A$3:$E$12,3,0)),"",VLOOKUP(AT51,[4]Listas!$A$3:$E$12,3,0))</f>
        <v>No existe excepción de acceso</v>
      </c>
      <c r="AV51" s="213" t="str">
        <f>IF(ISERROR(VLOOKUP(AT51,[4]Listas!$A$3:$E$12,5,0)),"",VLOOKUP(AT51,[4]Listas!$A$3:$E$12,5,0))</f>
        <v>Información pública y de conocimiento general</v>
      </c>
      <c r="AW51" s="213" t="str">
        <f>IF(ISERROR(VLOOKUP(AT51,[4]Listas!$A$3:$E$12,4,0)),"",VLOOKUP(AT51,[4]Listas!$A$3:$E$12,4,0))</f>
        <v>Información publica y de conocimiento general</v>
      </c>
      <c r="AX51" s="213" t="str">
        <f>IF(ISERROR(VLOOKUP(AT51,[4]Listas!$A$3:$E$12,2,0)),"",VLOOKUP(AT51,[4]Listas!$A$3:$E$12,2,0))</f>
        <v>Información Pública</v>
      </c>
      <c r="AY51" s="201" t="s">
        <v>241</v>
      </c>
      <c r="AZ51" s="221">
        <v>44522</v>
      </c>
      <c r="BA51" s="201" t="s">
        <v>44</v>
      </c>
      <c r="BB51" s="203" t="s">
        <v>239</v>
      </c>
      <c r="BC51" s="204" t="s">
        <v>239</v>
      </c>
      <c r="BD51" s="204" t="s">
        <v>239</v>
      </c>
      <c r="BE51" s="214">
        <f t="shared" si="3"/>
        <v>0</v>
      </c>
      <c r="BF51" s="206" t="str">
        <f t="shared" si="15"/>
        <v>MEDIO</v>
      </c>
      <c r="BG51" s="193"/>
      <c r="BH51" s="208"/>
    </row>
    <row r="52" spans="1:60" s="209" customFormat="1" ht="83.25" customHeight="1" thickBot="1">
      <c r="A52" s="193">
        <v>45</v>
      </c>
      <c r="B52" s="193" t="s">
        <v>17</v>
      </c>
      <c r="C52" s="166" t="s">
        <v>321</v>
      </c>
      <c r="D52" s="272" t="s">
        <v>331</v>
      </c>
      <c r="E52" s="276" t="s">
        <v>460</v>
      </c>
      <c r="F52" s="195" t="s">
        <v>13</v>
      </c>
      <c r="G52" s="166" t="s">
        <v>214</v>
      </c>
      <c r="H52" s="166" t="s">
        <v>118</v>
      </c>
      <c r="I52" s="166" t="s">
        <v>124</v>
      </c>
      <c r="J52" s="194" t="s">
        <v>15</v>
      </c>
      <c r="K52" s="196" t="s">
        <v>247</v>
      </c>
      <c r="L52" s="196" t="s">
        <v>247</v>
      </c>
      <c r="M52" s="196" t="s">
        <v>247</v>
      </c>
      <c r="N52" s="196" t="s">
        <v>247</v>
      </c>
      <c r="O52" s="166" t="s">
        <v>224</v>
      </c>
      <c r="P52" s="166" t="s">
        <v>222</v>
      </c>
      <c r="Q52" s="166" t="s">
        <v>128</v>
      </c>
      <c r="R52" s="197" t="s">
        <v>60</v>
      </c>
      <c r="S52" s="197" t="s">
        <v>60</v>
      </c>
      <c r="T52" s="197" t="s">
        <v>60</v>
      </c>
      <c r="U52" s="197" t="s">
        <v>60</v>
      </c>
      <c r="V52" s="197" t="s">
        <v>60</v>
      </c>
      <c r="W52" s="198" t="s">
        <v>60</v>
      </c>
      <c r="X52" s="199" t="s">
        <v>60</v>
      </c>
      <c r="Y52" s="197" t="s">
        <v>60</v>
      </c>
      <c r="Z52" s="197" t="s">
        <v>60</v>
      </c>
      <c r="AA52" s="197" t="s">
        <v>60</v>
      </c>
      <c r="AB52" s="198" t="s">
        <v>60</v>
      </c>
      <c r="AC52" s="199" t="s">
        <v>60</v>
      </c>
      <c r="AD52" s="197" t="s">
        <v>60</v>
      </c>
      <c r="AE52" s="197" t="s">
        <v>60</v>
      </c>
      <c r="AF52" s="198" t="s">
        <v>60</v>
      </c>
      <c r="AG52" s="197" t="s">
        <v>60</v>
      </c>
      <c r="AH52" s="197" t="s">
        <v>60</v>
      </c>
      <c r="AI52" s="197" t="s">
        <v>60</v>
      </c>
      <c r="AJ52" s="197" t="s">
        <v>60</v>
      </c>
      <c r="AK52" s="197" t="s">
        <v>60</v>
      </c>
      <c r="AL52" s="197" t="s">
        <v>60</v>
      </c>
      <c r="AM52" s="197" t="s">
        <v>60</v>
      </c>
      <c r="AN52" s="198" t="s">
        <v>60</v>
      </c>
      <c r="AO52" s="199" t="s">
        <v>60</v>
      </c>
      <c r="AP52" s="198" t="s">
        <v>60</v>
      </c>
      <c r="AQ52" s="265" t="str">
        <f t="shared" si="14"/>
        <v>No tiene datos personales</v>
      </c>
      <c r="AR52" s="234">
        <v>0</v>
      </c>
      <c r="AS52" s="234" t="s">
        <v>60</v>
      </c>
      <c r="AT52" s="268" t="s">
        <v>40</v>
      </c>
      <c r="AU52" s="213" t="str">
        <f>IF(ISERROR(VLOOKUP(AT52,[4]Listas!$A$3:$E$12,3,0)),"",VLOOKUP(AT52,[4]Listas!$A$3:$E$12,3,0))</f>
        <v>No existe excepción de acceso</v>
      </c>
      <c r="AV52" s="213" t="str">
        <f>IF(ISERROR(VLOOKUP(AT52,[4]Listas!$A$3:$E$12,5,0)),"",VLOOKUP(AT52,[4]Listas!$A$3:$E$12,5,0))</f>
        <v>Información pública y de conocimiento general</v>
      </c>
      <c r="AW52" s="213" t="str">
        <f>IF(ISERROR(VLOOKUP(AT52,[4]Listas!$A$3:$E$12,4,0)),"",VLOOKUP(AT52,[4]Listas!$A$3:$E$12,4,0))</f>
        <v>Información publica y de conocimiento general</v>
      </c>
      <c r="AX52" s="213" t="str">
        <f>IF(ISERROR(VLOOKUP(AT52,[4]Listas!$A$3:$E$12,2,0)),"",VLOOKUP(AT52,[4]Listas!$A$3:$E$12,2,0))</f>
        <v>Información Pública</v>
      </c>
      <c r="AY52" s="201" t="s">
        <v>241</v>
      </c>
      <c r="AZ52" s="221">
        <v>44522</v>
      </c>
      <c r="BA52" s="201" t="s">
        <v>44</v>
      </c>
      <c r="BB52" s="203" t="str">
        <f t="shared" si="16"/>
        <v>BAJA</v>
      </c>
      <c r="BC52" s="204" t="s">
        <v>238</v>
      </c>
      <c r="BD52" s="204" t="s">
        <v>239</v>
      </c>
      <c r="BE52" s="214">
        <f t="shared" si="3"/>
        <v>0</v>
      </c>
      <c r="BF52" s="206" t="str">
        <f t="shared" si="15"/>
        <v>MEDIO</v>
      </c>
      <c r="BG52" s="193"/>
      <c r="BH52" s="208"/>
    </row>
    <row r="53" spans="1:60" s="209" customFormat="1" ht="78" customHeight="1" thickBot="1">
      <c r="A53" s="193">
        <v>46</v>
      </c>
      <c r="B53" s="193" t="s">
        <v>17</v>
      </c>
      <c r="C53" s="166" t="s">
        <v>212</v>
      </c>
      <c r="D53" s="211" t="s">
        <v>332</v>
      </c>
      <c r="E53" s="276" t="s">
        <v>461</v>
      </c>
      <c r="F53" s="195" t="s">
        <v>13</v>
      </c>
      <c r="G53" s="166" t="s">
        <v>213</v>
      </c>
      <c r="H53" s="166" t="s">
        <v>118</v>
      </c>
      <c r="I53" s="166" t="s">
        <v>124</v>
      </c>
      <c r="J53" s="194" t="s">
        <v>15</v>
      </c>
      <c r="K53" s="196" t="s">
        <v>247</v>
      </c>
      <c r="L53" s="196" t="s">
        <v>247</v>
      </c>
      <c r="M53" s="196" t="s">
        <v>247</v>
      </c>
      <c r="N53" s="196" t="s">
        <v>247</v>
      </c>
      <c r="O53" s="166" t="s">
        <v>226</v>
      </c>
      <c r="P53" s="166" t="s">
        <v>226</v>
      </c>
      <c r="Q53" s="166" t="s">
        <v>128</v>
      </c>
      <c r="R53" s="197" t="s">
        <v>60</v>
      </c>
      <c r="S53" s="197" t="s">
        <v>60</v>
      </c>
      <c r="T53" s="197" t="s">
        <v>60</v>
      </c>
      <c r="U53" s="197" t="s">
        <v>60</v>
      </c>
      <c r="V53" s="197" t="s">
        <v>60</v>
      </c>
      <c r="W53" s="198" t="s">
        <v>60</v>
      </c>
      <c r="X53" s="199" t="s">
        <v>60</v>
      </c>
      <c r="Y53" s="197" t="s">
        <v>60</v>
      </c>
      <c r="Z53" s="197" t="s">
        <v>60</v>
      </c>
      <c r="AA53" s="197" t="s">
        <v>60</v>
      </c>
      <c r="AB53" s="198" t="s">
        <v>60</v>
      </c>
      <c r="AC53" s="199" t="s">
        <v>60</v>
      </c>
      <c r="AD53" s="197" t="s">
        <v>60</v>
      </c>
      <c r="AE53" s="197" t="s">
        <v>60</v>
      </c>
      <c r="AF53" s="198" t="s">
        <v>60</v>
      </c>
      <c r="AG53" s="197" t="s">
        <v>60</v>
      </c>
      <c r="AH53" s="197" t="s">
        <v>60</v>
      </c>
      <c r="AI53" s="197" t="s">
        <v>60</v>
      </c>
      <c r="AJ53" s="197" t="s">
        <v>60</v>
      </c>
      <c r="AK53" s="197" t="s">
        <v>60</v>
      </c>
      <c r="AL53" s="197" t="s">
        <v>60</v>
      </c>
      <c r="AM53" s="197" t="s">
        <v>60</v>
      </c>
      <c r="AN53" s="198" t="s">
        <v>60</v>
      </c>
      <c r="AO53" s="199" t="s">
        <v>60</v>
      </c>
      <c r="AP53" s="198" t="s">
        <v>60</v>
      </c>
      <c r="AQ53" s="265" t="str">
        <f t="shared" si="14"/>
        <v>No tiene datos personales</v>
      </c>
      <c r="AR53" s="234">
        <v>0</v>
      </c>
      <c r="AS53" s="234" t="s">
        <v>60</v>
      </c>
      <c r="AT53" s="268" t="s">
        <v>40</v>
      </c>
      <c r="AU53" s="213" t="str">
        <f>IF(ISERROR(VLOOKUP(AT53,[4]Listas!$A$3:$E$12,3,0)),"",VLOOKUP(AT53,[4]Listas!$A$3:$E$12,3,0))</f>
        <v>No existe excepción de acceso</v>
      </c>
      <c r="AV53" s="213" t="str">
        <f>IF(ISERROR(VLOOKUP(AT53,[4]Listas!$A$3:$E$12,5,0)),"",VLOOKUP(AT53,[4]Listas!$A$3:$E$12,5,0))</f>
        <v>Información pública y de conocimiento general</v>
      </c>
      <c r="AW53" s="213" t="str">
        <f>IF(ISERROR(VLOOKUP(AT53,[4]Listas!$A$3:$E$12,4,0)),"",VLOOKUP(AT53,[4]Listas!$A$3:$E$12,4,0))</f>
        <v>Información publica y de conocimiento general</v>
      </c>
      <c r="AX53" s="213" t="str">
        <f>IF(ISERROR(VLOOKUP(AT53,[4]Listas!$A$3:$E$12,2,0)),"",VLOOKUP(AT53,[4]Listas!$A$3:$E$12,2,0))</f>
        <v>Información Pública</v>
      </c>
      <c r="AY53" s="201" t="s">
        <v>241</v>
      </c>
      <c r="AZ53" s="221">
        <v>44522</v>
      </c>
      <c r="BA53" s="201" t="s">
        <v>44</v>
      </c>
      <c r="BB53" s="203" t="str">
        <f t="shared" si="16"/>
        <v>BAJA</v>
      </c>
      <c r="BC53" s="204" t="s">
        <v>238</v>
      </c>
      <c r="BD53" s="204" t="s">
        <v>239</v>
      </c>
      <c r="BE53" s="214">
        <f t="shared" si="3"/>
        <v>0</v>
      </c>
      <c r="BF53" s="206" t="str">
        <f t="shared" si="15"/>
        <v>MEDIO</v>
      </c>
      <c r="BG53" s="193"/>
      <c r="BH53" s="208"/>
    </row>
    <row r="54" spans="1:60" s="209" customFormat="1" ht="144" customHeight="1" thickBot="1">
      <c r="A54" s="193">
        <v>47</v>
      </c>
      <c r="B54" s="193" t="s">
        <v>17</v>
      </c>
      <c r="C54" s="166" t="s">
        <v>212</v>
      </c>
      <c r="D54" s="222" t="s">
        <v>333</v>
      </c>
      <c r="E54" s="211" t="s">
        <v>334</v>
      </c>
      <c r="F54" s="195" t="s">
        <v>13</v>
      </c>
      <c r="G54" s="166" t="s">
        <v>213</v>
      </c>
      <c r="H54" s="166" t="s">
        <v>118</v>
      </c>
      <c r="I54" s="166" t="s">
        <v>125</v>
      </c>
      <c r="J54" s="210">
        <v>40975</v>
      </c>
      <c r="K54" s="196" t="s">
        <v>242</v>
      </c>
      <c r="L54" s="196" t="s">
        <v>242</v>
      </c>
      <c r="M54" s="196" t="s">
        <v>242</v>
      </c>
      <c r="N54" s="196" t="s">
        <v>243</v>
      </c>
      <c r="O54" s="166" t="s">
        <v>335</v>
      </c>
      <c r="P54" s="166" t="s">
        <v>335</v>
      </c>
      <c r="Q54" s="226" t="s">
        <v>336</v>
      </c>
      <c r="R54" s="197" t="s">
        <v>60</v>
      </c>
      <c r="S54" s="197" t="s">
        <v>60</v>
      </c>
      <c r="T54" s="197" t="s">
        <v>60</v>
      </c>
      <c r="U54" s="197" t="s">
        <v>60</v>
      </c>
      <c r="V54" s="197" t="s">
        <v>60</v>
      </c>
      <c r="W54" s="198" t="s">
        <v>60</v>
      </c>
      <c r="X54" s="199" t="s">
        <v>60</v>
      </c>
      <c r="Y54" s="197" t="s">
        <v>60</v>
      </c>
      <c r="Z54" s="197" t="s">
        <v>60</v>
      </c>
      <c r="AA54" s="197" t="s">
        <v>60</v>
      </c>
      <c r="AB54" s="198" t="s">
        <v>60</v>
      </c>
      <c r="AC54" s="199" t="s">
        <v>60</v>
      </c>
      <c r="AD54" s="197" t="s">
        <v>60</v>
      </c>
      <c r="AE54" s="197" t="s">
        <v>60</v>
      </c>
      <c r="AF54" s="198" t="s">
        <v>60</v>
      </c>
      <c r="AG54" s="197" t="s">
        <v>60</v>
      </c>
      <c r="AH54" s="197" t="s">
        <v>60</v>
      </c>
      <c r="AI54" s="197" t="s">
        <v>60</v>
      </c>
      <c r="AJ54" s="197" t="s">
        <v>60</v>
      </c>
      <c r="AK54" s="197" t="s">
        <v>60</v>
      </c>
      <c r="AL54" s="197" t="s">
        <v>60</v>
      </c>
      <c r="AM54" s="197" t="s">
        <v>60</v>
      </c>
      <c r="AN54" s="198" t="s">
        <v>60</v>
      </c>
      <c r="AO54" s="199" t="s">
        <v>60</v>
      </c>
      <c r="AP54" s="198" t="s">
        <v>60</v>
      </c>
      <c r="AQ54" s="265" t="str">
        <f t="shared" si="14"/>
        <v>No tiene datos personales</v>
      </c>
      <c r="AR54" s="234">
        <v>0</v>
      </c>
      <c r="AS54" s="234" t="s">
        <v>60</v>
      </c>
      <c r="AT54" s="227" t="s">
        <v>40</v>
      </c>
      <c r="AU54" s="200" t="str">
        <f>IF(ISERROR(VLOOKUP(AT54,[5]Listas!$A$3:$E$12,3,0)),"",VLOOKUP(AT54,[5]Listas!$A$3:$E$12,3,0))</f>
        <v>No existe excepción de acceso</v>
      </c>
      <c r="AV54" s="200" t="str">
        <f>IF(ISERROR(VLOOKUP(AT54,[5]Listas!$A$3:$E$12,5,0)),"",VLOOKUP(AT54,[5]Listas!$A$3:$E$12,5,0))</f>
        <v>Información pública y de conocimiento general</v>
      </c>
      <c r="AW54" s="200" t="str">
        <f>IF(ISERROR(VLOOKUP(AT54,[5]Listas!$A$3:$E$12,4,0)),"",VLOOKUP(AT54,[5]Listas!$A$3:$E$12,4,0))</f>
        <v>Información publica y de conocimiento general</v>
      </c>
      <c r="AX54" s="200" t="str">
        <f>IF(ISERROR(VLOOKUP(AT54,[5]Listas!$A$3:$E$13,2,0)),"",VLOOKUP(AT54,[5]Listas!$A$3:$E$13,2,0))</f>
        <v>Información Pública</v>
      </c>
      <c r="AY54" s="201" t="s">
        <v>241</v>
      </c>
      <c r="AZ54" s="202">
        <v>44557</v>
      </c>
      <c r="BA54" s="201" t="s">
        <v>44</v>
      </c>
      <c r="BB54" s="228" t="str">
        <f>IF(AX54="Pública Reservada","ALTA",IF(AX54="Pública Clasificada","MEDIA",IF(AX54="Información Pública","BAJA",IF(AX54="No Clasificada","Pública Reservada "))))</f>
        <v>BAJA</v>
      </c>
      <c r="BC54" s="229" t="s">
        <v>238</v>
      </c>
      <c r="BD54" s="229" t="s">
        <v>238</v>
      </c>
      <c r="BE54" s="205">
        <f t="shared" si="3"/>
        <v>0</v>
      </c>
      <c r="BF54" s="206" t="str">
        <f>IF(AND(BB54="BAJA",BC54="BAJA",BD54="BAJA"),"BAJO",IF(AND(BB54="MEDIA",BC54="BAJA",BD54="BAJA"),"MEDIO",IF(AND(BB54="BAJA",BC54="MEDIA",BD54="BAJA"),"MEDIO",IF(AND(BB54="BAJA",BC54="BAJA",BD54="MEDIA"),"MEDIO",IF(AND(BB54="MEDIA",BC54="MEDIA",BD54="MEDIA"),"MEDIO",IF(AND(BB54="ALTA",BC54="MEDIA",BD54="ALTA"),"ALTO",IF(AND(BB54="MEDIA",BC54="MEDIA",BD54="BAJA"),"MEDIO",IF(AND(BB54="BAJA",BC54="MEDIA",BD54="MEDIA"),"MEDIO",IF(AND(BB54="MEDIA",BC54="BAJA",BD54="MEDIA"),"MEDIO",IF(AND(BB54="ALTA",BC54="ALTA",BD54="BAJA"),"ALTO",IF(AND(BB54="ALTA",BC54="ALTA",BD54="MEDIA"),"ALTO",IF(AND(BB54="ALTA",BC54="ALTA",BD54="ALTA"),"ALTO",IF(AND(BB54="ALTA",BC54="BAJA",BD54="ALTA"),"ALTO",IF(AND(BB54="MEDIA",BC54="BAJA",BD54="ALTA"),"MEDIO",IF(AND(BB54="BAJA",BC54="ALTA",BD54="MEDIA"),"MEDIO",IF(AND(BB54="MEDIA",BC54="ALTA",BD54="MEDIA"),"MEDIO",IF(AND(BB54="ALTA",BC54="BAJA",BD54="BAJA"),"MEDIO",IF(AND(BB54="MEDIA",BC54="ALTA",BD54="ALTA"),"ALTO",IF(AND(BB54="BAJA",BC54="ALTA",BD54="ALTA"),"ALTO",IF(AND(BB54="BAJA",BC54="BAJA",BD54="ALTA"),"MEDIO",IF(AND(BB54="BAJA",BC54="MEDIA",BD54="ALTA"),"MEDIO",IF(AND(BB54="MEDIA",BC54="ALTA",BD54="BAJA"),"MEDIO",IF(AND(BB54="ALTA",BC54="BAJA",BD54="MEDIA"),"MEDIO",IF(AND(BB54="ALTA",BC54="MEDIA",BD54="MEDIA"),"MEDIO",IF(AND(BB54="ALTA",BC54="MEDIA",BD54="BAJA"),"MEDIO"," ")))))))))))))))))))))))))</f>
        <v>BAJO</v>
      </c>
      <c r="BG54" s="230"/>
      <c r="BH54" s="208"/>
    </row>
    <row r="55" spans="1:60" s="209" customFormat="1" ht="88.5" customHeight="1" thickBot="1">
      <c r="A55" s="193">
        <v>48</v>
      </c>
      <c r="B55" s="193" t="s">
        <v>17</v>
      </c>
      <c r="C55" s="166" t="s">
        <v>212</v>
      </c>
      <c r="D55" s="222" t="s">
        <v>337</v>
      </c>
      <c r="E55" s="211" t="s">
        <v>462</v>
      </c>
      <c r="F55" s="195" t="s">
        <v>13</v>
      </c>
      <c r="G55" s="166" t="s">
        <v>213</v>
      </c>
      <c r="H55" s="166" t="s">
        <v>119</v>
      </c>
      <c r="I55" s="166" t="s">
        <v>125</v>
      </c>
      <c r="J55" s="210">
        <v>40975</v>
      </c>
      <c r="K55" s="196" t="s">
        <v>242</v>
      </c>
      <c r="L55" s="196" t="s">
        <v>242</v>
      </c>
      <c r="M55" s="196" t="s">
        <v>242</v>
      </c>
      <c r="N55" s="196" t="s">
        <v>243</v>
      </c>
      <c r="O55" s="166" t="s">
        <v>228</v>
      </c>
      <c r="P55" s="166" t="s">
        <v>228</v>
      </c>
      <c r="Q55" s="226" t="s">
        <v>338</v>
      </c>
      <c r="R55" s="197" t="s">
        <v>60</v>
      </c>
      <c r="S55" s="197" t="s">
        <v>60</v>
      </c>
      <c r="T55" s="197" t="s">
        <v>60</v>
      </c>
      <c r="U55" s="197" t="s">
        <v>60</v>
      </c>
      <c r="V55" s="197" t="s">
        <v>60</v>
      </c>
      <c r="W55" s="198" t="s">
        <v>60</v>
      </c>
      <c r="X55" s="199" t="s">
        <v>60</v>
      </c>
      <c r="Y55" s="197" t="s">
        <v>60</v>
      </c>
      <c r="Z55" s="197" t="s">
        <v>60</v>
      </c>
      <c r="AA55" s="197" t="s">
        <v>60</v>
      </c>
      <c r="AB55" s="198" t="s">
        <v>60</v>
      </c>
      <c r="AC55" s="199" t="s">
        <v>60</v>
      </c>
      <c r="AD55" s="197" t="s">
        <v>60</v>
      </c>
      <c r="AE55" s="197" t="s">
        <v>60</v>
      </c>
      <c r="AF55" s="198" t="s">
        <v>60</v>
      </c>
      <c r="AG55" s="197" t="s">
        <v>60</v>
      </c>
      <c r="AH55" s="197" t="s">
        <v>60</v>
      </c>
      <c r="AI55" s="197" t="s">
        <v>60</v>
      </c>
      <c r="AJ55" s="197" t="s">
        <v>60</v>
      </c>
      <c r="AK55" s="197" t="s">
        <v>60</v>
      </c>
      <c r="AL55" s="197" t="s">
        <v>60</v>
      </c>
      <c r="AM55" s="197" t="s">
        <v>60</v>
      </c>
      <c r="AN55" s="198" t="s">
        <v>60</v>
      </c>
      <c r="AO55" s="199" t="s">
        <v>60</v>
      </c>
      <c r="AP55" s="198" t="s">
        <v>60</v>
      </c>
      <c r="AQ55" s="265" t="str">
        <f t="shared" si="14"/>
        <v>No tiene datos personales</v>
      </c>
      <c r="AR55" s="234">
        <v>0</v>
      </c>
      <c r="AS55" s="234" t="s">
        <v>60</v>
      </c>
      <c r="AT55" s="227" t="s">
        <v>40</v>
      </c>
      <c r="AU55" s="213" t="str">
        <f>IF(ISERROR(VLOOKUP(AT55,[5]Listas!$A$3:$E$12,3,0)),"",VLOOKUP(AT55,[5]Listas!$A$3:$E$12,3,0))</f>
        <v>No existe excepción de acceso</v>
      </c>
      <c r="AV55" s="213" t="str">
        <f>IF(ISERROR(VLOOKUP(AT55,[5]Listas!$A$3:$E$12,5,0)),"",VLOOKUP(AT55,[5]Listas!$A$3:$E$12,5,0))</f>
        <v>Información pública y de conocimiento general</v>
      </c>
      <c r="AW55" s="213" t="str">
        <f>IF(ISERROR(VLOOKUP(AT55,[5]Listas!$A$3:$E$12,4,0)),"",VLOOKUP(AT55,[5]Listas!$A$3:$E$12,4,0))</f>
        <v>Información publica y de conocimiento general</v>
      </c>
      <c r="AX55" s="213" t="str">
        <f>IF(ISERROR(VLOOKUP(AT55,[5]Listas!$A$3:$E$12,2,0)),"",VLOOKUP(AT55,[5]Listas!$A$3:$E$12,2,0))</f>
        <v>Información Pública</v>
      </c>
      <c r="AY55" s="201" t="s">
        <v>241</v>
      </c>
      <c r="AZ55" s="202">
        <v>44557</v>
      </c>
      <c r="BA55" s="201" t="s">
        <v>44</v>
      </c>
      <c r="BB55" s="228" t="str">
        <f t="shared" ref="BB55:BB75" si="17">IF(AX55="Pública Reservada","ALTA",IF(AX55="Pública Clasificada","MEDIA",IF(AX55="Información Pública","BAJA",IF(AX55="No Clasificada","Pública Reservada "))))</f>
        <v>BAJA</v>
      </c>
      <c r="BC55" s="229" t="s">
        <v>238</v>
      </c>
      <c r="BD55" s="229" t="s">
        <v>238</v>
      </c>
      <c r="BE55" s="214">
        <f t="shared" si="3"/>
        <v>0</v>
      </c>
      <c r="BF55" s="206" t="str">
        <f t="shared" ref="BF55:BF75" si="18">IF(AND(BB55="BAJA",BC55="BAJA",BD55="BAJA"),"BAJO",IF(AND(BB55="MEDIA",BC55="BAJA",BD55="BAJA"),"MEDIO",IF(AND(BB55="BAJA",BC55="MEDIA",BD55="BAJA"),"MEDIO",IF(AND(BB55="BAJA",BC55="BAJA",BD55="MEDIA"),"MEDIO",IF(AND(BB55="MEDIA",BC55="MEDIA",BD55="MEDIA"),"MEDIO",IF(AND(BB55="ALTA",BC55="MEDIA",BD55="ALTA"),"ALTO",IF(AND(BB55="MEDIA",BC55="MEDIA",BD55="BAJA"),"MEDIO",IF(AND(BB55="BAJA",BC55="MEDIA",BD55="MEDIA"),"MEDIO",IF(AND(BB55="MEDIA",BC55="BAJA",BD55="MEDIA"),"MEDIO",IF(AND(BB55="ALTA",BC55="ALTA",BD55="BAJA"),"ALTO",IF(AND(BB55="ALTA",BC55="ALTA",BD55="MEDIA"),"ALTO",IF(AND(BB55="ALTA",BC55="ALTA",BD55="ALTA"),"ALTO",IF(AND(BB55="ALTA",BC55="BAJA",BD55="ALTA"),"ALTO",IF(AND(BB55="MEDIA",BC55="BAJA",BD55="ALTA"),"MEDIO",IF(AND(BB55="BAJA",BC55="ALTA",BD55="MEDIA"),"MEDIO",IF(AND(BB55="MEDIA",BC55="ALTA",BD55="MEDIA"),"MEDIO",IF(AND(BB55="ALTA",BC55="BAJA",BD55="BAJA"),"MEDIO",IF(AND(BB55="MEDIA",BC55="ALTA",BD55="ALTA"),"ALTO",IF(AND(BB55="BAJA",BC55="ALTA",BD55="ALTA"),"ALTO",IF(AND(BB55="BAJA",BC55="BAJA",BD55="ALTA"),"MEDIO",IF(AND(BB55="BAJA",BC55="MEDIA",BD55="ALTA"),"MEDIO",IF(AND(BB55="MEDIA",BC55="ALTA",BD55="BAJA"),"MEDIO",IF(AND(BB55="ALTA",BC55="BAJA",BD55="MEDIA"),"MEDIO",IF(AND(BB55="ALTA",BC55="MEDIA",BD55="MEDIA"),"MEDIO",IF(AND(BB55="ALTA",BC55="MEDIA",BD55="BAJA"),"MEDIO"," ")))))))))))))))))))))))))</f>
        <v>BAJO</v>
      </c>
      <c r="BG55" s="230"/>
      <c r="BH55" s="208"/>
    </row>
    <row r="56" spans="1:60" s="209" customFormat="1" ht="228.75" customHeight="1" thickBot="1">
      <c r="A56" s="193">
        <v>49</v>
      </c>
      <c r="B56" s="193" t="s">
        <v>17</v>
      </c>
      <c r="C56" s="166" t="s">
        <v>212</v>
      </c>
      <c r="D56" s="211" t="s">
        <v>339</v>
      </c>
      <c r="E56" s="211" t="s">
        <v>340</v>
      </c>
      <c r="F56" s="195" t="s">
        <v>13</v>
      </c>
      <c r="G56" s="166" t="s">
        <v>213</v>
      </c>
      <c r="H56" s="166" t="s">
        <v>118</v>
      </c>
      <c r="I56" s="166" t="s">
        <v>125</v>
      </c>
      <c r="J56" s="210">
        <v>40975</v>
      </c>
      <c r="K56" s="196" t="s">
        <v>242</v>
      </c>
      <c r="L56" s="196" t="s">
        <v>242</v>
      </c>
      <c r="M56" s="196" t="s">
        <v>242</v>
      </c>
      <c r="N56" s="196" t="s">
        <v>243</v>
      </c>
      <c r="O56" s="166" t="s">
        <v>229</v>
      </c>
      <c r="P56" s="166" t="s">
        <v>228</v>
      </c>
      <c r="Q56" s="226" t="s">
        <v>341</v>
      </c>
      <c r="R56" s="197" t="s">
        <v>60</v>
      </c>
      <c r="S56" s="197" t="s">
        <v>60</v>
      </c>
      <c r="T56" s="197" t="s">
        <v>60</v>
      </c>
      <c r="U56" s="197" t="s">
        <v>60</v>
      </c>
      <c r="V56" s="197" t="s">
        <v>60</v>
      </c>
      <c r="W56" s="198" t="s">
        <v>60</v>
      </c>
      <c r="X56" s="199" t="s">
        <v>60</v>
      </c>
      <c r="Y56" s="197" t="s">
        <v>60</v>
      </c>
      <c r="Z56" s="197" t="s">
        <v>60</v>
      </c>
      <c r="AA56" s="197" t="s">
        <v>60</v>
      </c>
      <c r="AB56" s="198" t="s">
        <v>60</v>
      </c>
      <c r="AC56" s="199" t="s">
        <v>60</v>
      </c>
      <c r="AD56" s="197" t="s">
        <v>60</v>
      </c>
      <c r="AE56" s="197" t="s">
        <v>60</v>
      </c>
      <c r="AF56" s="198" t="s">
        <v>60</v>
      </c>
      <c r="AG56" s="197" t="s">
        <v>60</v>
      </c>
      <c r="AH56" s="197" t="s">
        <v>60</v>
      </c>
      <c r="AI56" s="197" t="s">
        <v>60</v>
      </c>
      <c r="AJ56" s="197" t="s">
        <v>60</v>
      </c>
      <c r="AK56" s="197" t="s">
        <v>60</v>
      </c>
      <c r="AL56" s="197" t="s">
        <v>60</v>
      </c>
      <c r="AM56" s="197" t="s">
        <v>60</v>
      </c>
      <c r="AN56" s="198" t="s">
        <v>60</v>
      </c>
      <c r="AO56" s="199" t="s">
        <v>60</v>
      </c>
      <c r="AP56" s="198" t="s">
        <v>60</v>
      </c>
      <c r="AQ56" s="265" t="str">
        <f t="shared" si="14"/>
        <v>No tiene datos personales</v>
      </c>
      <c r="AR56" s="234">
        <v>0</v>
      </c>
      <c r="AS56" s="234" t="s">
        <v>60</v>
      </c>
      <c r="AT56" s="227" t="s">
        <v>40</v>
      </c>
      <c r="AU56" s="213" t="str">
        <f>IF(ISERROR(VLOOKUP(AT56,[5]Listas!$A$3:$E$12,3,0)),"",VLOOKUP(AT56,[5]Listas!$A$3:$E$12,3,0))</f>
        <v>No existe excepción de acceso</v>
      </c>
      <c r="AV56" s="213" t="str">
        <f>IF(ISERROR(VLOOKUP(AT56,[5]Listas!$A$3:$E$12,5,0)),"",VLOOKUP(AT56,[5]Listas!$A$3:$E$12,5,0))</f>
        <v>Información pública y de conocimiento general</v>
      </c>
      <c r="AW56" s="213" t="str">
        <f>IF(ISERROR(VLOOKUP(AT56,[5]Listas!$A$3:$E$12,4,0)),"",VLOOKUP(AT56,[5]Listas!$A$3:$E$12,4,0))</f>
        <v>Información publica y de conocimiento general</v>
      </c>
      <c r="AX56" s="213" t="str">
        <f>IF(ISERROR(VLOOKUP(AT56,[5]Listas!$A$3:$E$12,2,0)),"",VLOOKUP(AT56,[5]Listas!$A$3:$E$12,2,0))</f>
        <v>Información Pública</v>
      </c>
      <c r="AY56" s="201" t="s">
        <v>241</v>
      </c>
      <c r="AZ56" s="202">
        <v>44557</v>
      </c>
      <c r="BA56" s="201" t="s">
        <v>44</v>
      </c>
      <c r="BB56" s="228" t="str">
        <f t="shared" si="17"/>
        <v>BAJA</v>
      </c>
      <c r="BC56" s="229" t="s">
        <v>238</v>
      </c>
      <c r="BD56" s="229" t="s">
        <v>238</v>
      </c>
      <c r="BE56" s="214">
        <f t="shared" si="3"/>
        <v>0</v>
      </c>
      <c r="BF56" s="206" t="str">
        <f t="shared" si="18"/>
        <v>BAJO</v>
      </c>
      <c r="BG56" s="230"/>
      <c r="BH56" s="208"/>
    </row>
    <row r="57" spans="1:60" s="209" customFormat="1" ht="96" customHeight="1" thickBot="1">
      <c r="A57" s="193">
        <v>50</v>
      </c>
      <c r="B57" s="193" t="s">
        <v>17</v>
      </c>
      <c r="C57" s="166" t="s">
        <v>212</v>
      </c>
      <c r="D57" s="211" t="s">
        <v>342</v>
      </c>
      <c r="E57" s="211" t="s">
        <v>463</v>
      </c>
      <c r="F57" s="195" t="s">
        <v>13</v>
      </c>
      <c r="G57" s="166" t="s">
        <v>213</v>
      </c>
      <c r="H57" s="166" t="s">
        <v>119</v>
      </c>
      <c r="I57" s="166" t="s">
        <v>125</v>
      </c>
      <c r="J57" s="210">
        <v>40975</v>
      </c>
      <c r="K57" s="196" t="s">
        <v>242</v>
      </c>
      <c r="L57" s="196" t="s">
        <v>242</v>
      </c>
      <c r="M57" s="196" t="s">
        <v>242</v>
      </c>
      <c r="N57" s="196" t="s">
        <v>243</v>
      </c>
      <c r="O57" s="166" t="s">
        <v>228</v>
      </c>
      <c r="P57" s="166" t="s">
        <v>221</v>
      </c>
      <c r="Q57" s="166" t="s">
        <v>128</v>
      </c>
      <c r="R57" s="197" t="s">
        <v>60</v>
      </c>
      <c r="S57" s="197" t="s">
        <v>60</v>
      </c>
      <c r="T57" s="197" t="s">
        <v>60</v>
      </c>
      <c r="U57" s="197" t="s">
        <v>60</v>
      </c>
      <c r="V57" s="197" t="s">
        <v>60</v>
      </c>
      <c r="W57" s="198" t="s">
        <v>60</v>
      </c>
      <c r="X57" s="199" t="s">
        <v>60</v>
      </c>
      <c r="Y57" s="197" t="s">
        <v>60</v>
      </c>
      <c r="Z57" s="197" t="s">
        <v>60</v>
      </c>
      <c r="AA57" s="197" t="s">
        <v>60</v>
      </c>
      <c r="AB57" s="198" t="s">
        <v>60</v>
      </c>
      <c r="AC57" s="199" t="s">
        <v>60</v>
      </c>
      <c r="AD57" s="197" t="s">
        <v>60</v>
      </c>
      <c r="AE57" s="197" t="s">
        <v>60</v>
      </c>
      <c r="AF57" s="198" t="s">
        <v>60</v>
      </c>
      <c r="AG57" s="197" t="s">
        <v>60</v>
      </c>
      <c r="AH57" s="197" t="s">
        <v>60</v>
      </c>
      <c r="AI57" s="197" t="s">
        <v>60</v>
      </c>
      <c r="AJ57" s="197" t="s">
        <v>60</v>
      </c>
      <c r="AK57" s="197" t="s">
        <v>60</v>
      </c>
      <c r="AL57" s="197" t="s">
        <v>60</v>
      </c>
      <c r="AM57" s="197" t="s">
        <v>60</v>
      </c>
      <c r="AN57" s="198" t="s">
        <v>60</v>
      </c>
      <c r="AO57" s="199" t="s">
        <v>60</v>
      </c>
      <c r="AP57" s="198" t="s">
        <v>60</v>
      </c>
      <c r="AQ57" s="265" t="str">
        <f t="shared" si="14"/>
        <v>No tiene datos personales</v>
      </c>
      <c r="AR57" s="234">
        <v>0</v>
      </c>
      <c r="AS57" s="234" t="s">
        <v>60</v>
      </c>
      <c r="AT57" s="227" t="s">
        <v>40</v>
      </c>
      <c r="AU57" s="213" t="str">
        <f>IF(ISERROR(VLOOKUP(AT57,[5]Listas!$A$3:$E$12,3,0)),"",VLOOKUP(AT57,[5]Listas!$A$3:$E$12,3,0))</f>
        <v>No existe excepción de acceso</v>
      </c>
      <c r="AV57" s="213" t="str">
        <f>IF(ISERROR(VLOOKUP(AT57,[5]Listas!$A$3:$E$12,5,0)),"",VLOOKUP(AT57,[5]Listas!$A$3:$E$12,5,0))</f>
        <v>Información pública y de conocimiento general</v>
      </c>
      <c r="AW57" s="213" t="str">
        <f>IF(ISERROR(VLOOKUP(AT57,[5]Listas!$A$3:$E$12,4,0)),"",VLOOKUP(AT57,[5]Listas!$A$3:$E$12,4,0))</f>
        <v>Información publica y de conocimiento general</v>
      </c>
      <c r="AX57" s="213" t="str">
        <f>IF(ISERROR(VLOOKUP(AT57,[5]Listas!$A$3:$E$12,2,0)),"",VLOOKUP(AT57,[5]Listas!$A$3:$E$12,2,0))</f>
        <v>Información Pública</v>
      </c>
      <c r="AY57" s="201" t="s">
        <v>241</v>
      </c>
      <c r="AZ57" s="202">
        <v>44557</v>
      </c>
      <c r="BA57" s="201" t="s">
        <v>44</v>
      </c>
      <c r="BB57" s="228" t="str">
        <f t="shared" si="17"/>
        <v>BAJA</v>
      </c>
      <c r="BC57" s="229" t="s">
        <v>238</v>
      </c>
      <c r="BD57" s="229" t="s">
        <v>238</v>
      </c>
      <c r="BE57" s="214">
        <f t="shared" si="3"/>
        <v>0</v>
      </c>
      <c r="BF57" s="206" t="str">
        <f t="shared" si="18"/>
        <v>BAJO</v>
      </c>
      <c r="BG57" s="230"/>
      <c r="BH57" s="208"/>
    </row>
    <row r="58" spans="1:60" s="209" customFormat="1" ht="221.25" customHeight="1" thickBot="1">
      <c r="A58" s="193">
        <v>51</v>
      </c>
      <c r="B58" s="193" t="s">
        <v>17</v>
      </c>
      <c r="C58" s="166" t="s">
        <v>212</v>
      </c>
      <c r="D58" s="222" t="s">
        <v>343</v>
      </c>
      <c r="E58" s="211" t="s">
        <v>344</v>
      </c>
      <c r="F58" s="195" t="s">
        <v>13</v>
      </c>
      <c r="G58" s="166" t="s">
        <v>213</v>
      </c>
      <c r="H58" s="166" t="s">
        <v>119</v>
      </c>
      <c r="I58" s="166" t="s">
        <v>125</v>
      </c>
      <c r="J58" s="210">
        <v>40975</v>
      </c>
      <c r="K58" s="231" t="s">
        <v>242</v>
      </c>
      <c r="L58" s="231" t="s">
        <v>242</v>
      </c>
      <c r="M58" s="231" t="s">
        <v>242</v>
      </c>
      <c r="N58" s="196" t="s">
        <v>243</v>
      </c>
      <c r="O58" s="166" t="s">
        <v>228</v>
      </c>
      <c r="P58" s="166" t="s">
        <v>228</v>
      </c>
      <c r="Q58" s="166" t="s">
        <v>128</v>
      </c>
      <c r="R58" s="197" t="s">
        <v>60</v>
      </c>
      <c r="S58" s="197" t="s">
        <v>60</v>
      </c>
      <c r="T58" s="197" t="s">
        <v>60</v>
      </c>
      <c r="U58" s="197" t="s">
        <v>60</v>
      </c>
      <c r="V58" s="197" t="s">
        <v>60</v>
      </c>
      <c r="W58" s="198" t="s">
        <v>60</v>
      </c>
      <c r="X58" s="199" t="s">
        <v>60</v>
      </c>
      <c r="Y58" s="197" t="s">
        <v>60</v>
      </c>
      <c r="Z58" s="197" t="s">
        <v>60</v>
      </c>
      <c r="AA58" s="197" t="s">
        <v>60</v>
      </c>
      <c r="AB58" s="198" t="s">
        <v>60</v>
      </c>
      <c r="AC58" s="199" t="s">
        <v>60</v>
      </c>
      <c r="AD58" s="197" t="s">
        <v>60</v>
      </c>
      <c r="AE58" s="197" t="s">
        <v>60</v>
      </c>
      <c r="AF58" s="198" t="s">
        <v>60</v>
      </c>
      <c r="AG58" s="197" t="s">
        <v>60</v>
      </c>
      <c r="AH58" s="197" t="s">
        <v>60</v>
      </c>
      <c r="AI58" s="197" t="s">
        <v>60</v>
      </c>
      <c r="AJ58" s="197" t="s">
        <v>60</v>
      </c>
      <c r="AK58" s="197" t="s">
        <v>60</v>
      </c>
      <c r="AL58" s="197" t="s">
        <v>60</v>
      </c>
      <c r="AM58" s="197" t="s">
        <v>60</v>
      </c>
      <c r="AN58" s="198" t="s">
        <v>60</v>
      </c>
      <c r="AO58" s="199" t="s">
        <v>60</v>
      </c>
      <c r="AP58" s="198" t="s">
        <v>60</v>
      </c>
      <c r="AQ58" s="265" t="str">
        <f t="shared" si="14"/>
        <v>No tiene datos personales</v>
      </c>
      <c r="AR58" s="234">
        <v>0</v>
      </c>
      <c r="AS58" s="234" t="s">
        <v>60</v>
      </c>
      <c r="AT58" s="227" t="s">
        <v>40</v>
      </c>
      <c r="AU58" s="213" t="str">
        <f>IF(ISERROR(VLOOKUP(AT58,[5]Listas!$A$3:$E$12,3,0)),"",VLOOKUP(AT58,[5]Listas!$A$3:$E$12,3,0))</f>
        <v>No existe excepción de acceso</v>
      </c>
      <c r="AV58" s="213" t="str">
        <f>IF(ISERROR(VLOOKUP(AT58,[5]Listas!$A$3:$E$12,5,0)),"",VLOOKUP(AT58,[5]Listas!$A$3:$E$12,5,0))</f>
        <v>Información pública y de conocimiento general</v>
      </c>
      <c r="AW58" s="213" t="str">
        <f>IF(ISERROR(VLOOKUP(AT58,[5]Listas!$A$3:$E$12,4,0)),"",VLOOKUP(AT58,[5]Listas!$A$3:$E$12,4,0))</f>
        <v>Información publica y de conocimiento general</v>
      </c>
      <c r="AX58" s="213" t="str">
        <f>IF(ISERROR(VLOOKUP(AT58,[5]Listas!$A$3:$E$12,2,0)),"",VLOOKUP(AT58,[5]Listas!$A$3:$E$12,2,0))</f>
        <v>Información Pública</v>
      </c>
      <c r="AY58" s="201" t="s">
        <v>241</v>
      </c>
      <c r="AZ58" s="202">
        <v>44557</v>
      </c>
      <c r="BA58" s="201" t="s">
        <v>44</v>
      </c>
      <c r="BB58" s="228" t="str">
        <f t="shared" si="17"/>
        <v>BAJA</v>
      </c>
      <c r="BC58" s="229" t="s">
        <v>238</v>
      </c>
      <c r="BD58" s="229" t="s">
        <v>238</v>
      </c>
      <c r="BE58" s="214">
        <f t="shared" si="3"/>
        <v>0</v>
      </c>
      <c r="BF58" s="206" t="str">
        <f t="shared" si="18"/>
        <v>BAJO</v>
      </c>
      <c r="BG58" s="230"/>
      <c r="BH58" s="208"/>
    </row>
    <row r="59" spans="1:60" s="209" customFormat="1" ht="88.5" customHeight="1" thickBot="1">
      <c r="A59" s="193">
        <v>52</v>
      </c>
      <c r="B59" s="193" t="s">
        <v>17</v>
      </c>
      <c r="C59" s="166" t="s">
        <v>212</v>
      </c>
      <c r="D59" s="222" t="s">
        <v>345</v>
      </c>
      <c r="E59" s="211" t="s">
        <v>464</v>
      </c>
      <c r="F59" s="195" t="s">
        <v>13</v>
      </c>
      <c r="G59" s="166" t="s">
        <v>213</v>
      </c>
      <c r="H59" s="166" t="s">
        <v>118</v>
      </c>
      <c r="I59" s="166" t="s">
        <v>125</v>
      </c>
      <c r="J59" s="210">
        <v>40975</v>
      </c>
      <c r="K59" s="231" t="s">
        <v>242</v>
      </c>
      <c r="L59" s="231" t="s">
        <v>242</v>
      </c>
      <c r="M59" s="231" t="s">
        <v>242</v>
      </c>
      <c r="N59" s="196" t="s">
        <v>243</v>
      </c>
      <c r="O59" s="196" t="s">
        <v>335</v>
      </c>
      <c r="P59" s="196" t="s">
        <v>335</v>
      </c>
      <c r="Q59" s="166" t="s">
        <v>128</v>
      </c>
      <c r="R59" s="197" t="s">
        <v>60</v>
      </c>
      <c r="S59" s="197" t="s">
        <v>60</v>
      </c>
      <c r="T59" s="197" t="s">
        <v>60</v>
      </c>
      <c r="U59" s="197" t="s">
        <v>60</v>
      </c>
      <c r="V59" s="197" t="s">
        <v>60</v>
      </c>
      <c r="W59" s="198" t="s">
        <v>60</v>
      </c>
      <c r="X59" s="199" t="s">
        <v>60</v>
      </c>
      <c r="Y59" s="197" t="s">
        <v>60</v>
      </c>
      <c r="Z59" s="197" t="s">
        <v>60</v>
      </c>
      <c r="AA59" s="197" t="s">
        <v>60</v>
      </c>
      <c r="AB59" s="198" t="s">
        <v>60</v>
      </c>
      <c r="AC59" s="199" t="s">
        <v>60</v>
      </c>
      <c r="AD59" s="197" t="s">
        <v>60</v>
      </c>
      <c r="AE59" s="197" t="s">
        <v>60</v>
      </c>
      <c r="AF59" s="198" t="s">
        <v>60</v>
      </c>
      <c r="AG59" s="197" t="s">
        <v>60</v>
      </c>
      <c r="AH59" s="197" t="s">
        <v>60</v>
      </c>
      <c r="AI59" s="197" t="s">
        <v>60</v>
      </c>
      <c r="AJ59" s="197" t="s">
        <v>60</v>
      </c>
      <c r="AK59" s="197" t="s">
        <v>60</v>
      </c>
      <c r="AL59" s="197" t="s">
        <v>60</v>
      </c>
      <c r="AM59" s="197" t="s">
        <v>60</v>
      </c>
      <c r="AN59" s="198" t="s">
        <v>60</v>
      </c>
      <c r="AO59" s="199" t="s">
        <v>60</v>
      </c>
      <c r="AP59" s="198" t="s">
        <v>60</v>
      </c>
      <c r="AQ59" s="265" t="str">
        <f t="shared" si="14"/>
        <v>No tiene datos personales</v>
      </c>
      <c r="AR59" s="234">
        <v>0</v>
      </c>
      <c r="AS59" s="234" t="s">
        <v>60</v>
      </c>
      <c r="AT59" s="227" t="s">
        <v>40</v>
      </c>
      <c r="AU59" s="213" t="str">
        <f>IF(ISERROR(VLOOKUP(AT59,[5]Listas!$A$3:$E$12,3,0)),"",VLOOKUP(AT59,[5]Listas!$A$3:$E$12,3,0))</f>
        <v>No existe excepción de acceso</v>
      </c>
      <c r="AV59" s="213" t="str">
        <f>IF(ISERROR(VLOOKUP(AT59,[5]Listas!$A$3:$E$12,5,0)),"",VLOOKUP(AT59,[5]Listas!$A$3:$E$12,5,0))</f>
        <v>Información pública y de conocimiento general</v>
      </c>
      <c r="AW59" s="213" t="str">
        <f>IF(ISERROR(VLOOKUP(AT59,[5]Listas!$A$3:$E$12,4,0)),"",VLOOKUP(AT59,[5]Listas!$A$3:$E$12,4,0))</f>
        <v>Información publica y de conocimiento general</v>
      </c>
      <c r="AX59" s="213" t="str">
        <f>IF(ISERROR(VLOOKUP(AT59,[5]Listas!$A$3:$E$12,2,0)),"",VLOOKUP(AT59,[5]Listas!$A$3:$E$12,2,0))</f>
        <v>Información Pública</v>
      </c>
      <c r="AY59" s="201" t="s">
        <v>241</v>
      </c>
      <c r="AZ59" s="202">
        <v>44557</v>
      </c>
      <c r="BA59" s="201" t="s">
        <v>44</v>
      </c>
      <c r="BB59" s="228" t="str">
        <f t="shared" si="17"/>
        <v>BAJA</v>
      </c>
      <c r="BC59" s="229" t="s">
        <v>238</v>
      </c>
      <c r="BD59" s="229" t="s">
        <v>238</v>
      </c>
      <c r="BE59" s="214">
        <f t="shared" si="3"/>
        <v>0</v>
      </c>
      <c r="BF59" s="206" t="str">
        <f t="shared" si="18"/>
        <v>BAJO</v>
      </c>
      <c r="BG59" s="230"/>
      <c r="BH59" s="208"/>
    </row>
    <row r="60" spans="1:60" s="209" customFormat="1" ht="184.5" customHeight="1" thickBot="1">
      <c r="A60" s="193">
        <v>53</v>
      </c>
      <c r="B60" s="193" t="s">
        <v>17</v>
      </c>
      <c r="C60" s="166" t="s">
        <v>212</v>
      </c>
      <c r="D60" s="222" t="s">
        <v>346</v>
      </c>
      <c r="E60" s="211" t="s">
        <v>465</v>
      </c>
      <c r="F60" s="195" t="s">
        <v>13</v>
      </c>
      <c r="G60" s="166" t="s">
        <v>213</v>
      </c>
      <c r="H60" s="166" t="s">
        <v>119</v>
      </c>
      <c r="I60" s="166" t="s">
        <v>125</v>
      </c>
      <c r="J60" s="210">
        <v>40975</v>
      </c>
      <c r="K60" s="231" t="s">
        <v>242</v>
      </c>
      <c r="L60" s="231" t="s">
        <v>242</v>
      </c>
      <c r="M60" s="231" t="s">
        <v>242</v>
      </c>
      <c r="N60" s="196" t="s">
        <v>243</v>
      </c>
      <c r="O60" s="166" t="s">
        <v>222</v>
      </c>
      <c r="P60" s="166" t="s">
        <v>221</v>
      </c>
      <c r="Q60" s="226" t="s">
        <v>347</v>
      </c>
      <c r="R60" s="197" t="s">
        <v>60</v>
      </c>
      <c r="S60" s="197" t="s">
        <v>60</v>
      </c>
      <c r="T60" s="197" t="s">
        <v>60</v>
      </c>
      <c r="U60" s="197" t="s">
        <v>60</v>
      </c>
      <c r="V60" s="197" t="s">
        <v>60</v>
      </c>
      <c r="W60" s="198" t="s">
        <v>60</v>
      </c>
      <c r="X60" s="199" t="s">
        <v>60</v>
      </c>
      <c r="Y60" s="197" t="s">
        <v>60</v>
      </c>
      <c r="Z60" s="197" t="s">
        <v>60</v>
      </c>
      <c r="AA60" s="197" t="s">
        <v>60</v>
      </c>
      <c r="AB60" s="198" t="s">
        <v>60</v>
      </c>
      <c r="AC60" s="199" t="s">
        <v>60</v>
      </c>
      <c r="AD60" s="197" t="s">
        <v>60</v>
      </c>
      <c r="AE60" s="197" t="s">
        <v>60</v>
      </c>
      <c r="AF60" s="198" t="s">
        <v>60</v>
      </c>
      <c r="AG60" s="197" t="s">
        <v>60</v>
      </c>
      <c r="AH60" s="197" t="s">
        <v>60</v>
      </c>
      <c r="AI60" s="197" t="s">
        <v>60</v>
      </c>
      <c r="AJ60" s="197" t="s">
        <v>60</v>
      </c>
      <c r="AK60" s="197" t="s">
        <v>60</v>
      </c>
      <c r="AL60" s="197" t="s">
        <v>60</v>
      </c>
      <c r="AM60" s="197" t="s">
        <v>60</v>
      </c>
      <c r="AN60" s="198" t="s">
        <v>60</v>
      </c>
      <c r="AO60" s="199" t="s">
        <v>60</v>
      </c>
      <c r="AP60" s="198" t="s">
        <v>60</v>
      </c>
      <c r="AQ60" s="265" t="str">
        <f t="shared" si="14"/>
        <v>No tiene datos personales</v>
      </c>
      <c r="AR60" s="234">
        <v>0</v>
      </c>
      <c r="AS60" s="234" t="s">
        <v>60</v>
      </c>
      <c r="AT60" s="227" t="s">
        <v>40</v>
      </c>
      <c r="AU60" s="213" t="str">
        <f>IF(ISERROR(VLOOKUP(AT60,[5]Listas!$A$3:$E$12,3,0)),"",VLOOKUP(AT60,[5]Listas!$A$3:$E$12,3,0))</f>
        <v>No existe excepción de acceso</v>
      </c>
      <c r="AV60" s="213" t="str">
        <f>IF(ISERROR(VLOOKUP(AT60,[5]Listas!$A$3:$E$12,5,0)),"",VLOOKUP(AT60,[5]Listas!$A$3:$E$12,5,0))</f>
        <v>Información pública y de conocimiento general</v>
      </c>
      <c r="AW60" s="213" t="str">
        <f>IF(ISERROR(VLOOKUP(AT60,[5]Listas!$A$3:$E$12,4,0)),"",VLOOKUP(AT60,[5]Listas!$A$3:$E$12,4,0))</f>
        <v>Información publica y de conocimiento general</v>
      </c>
      <c r="AX60" s="213" t="str">
        <f>IF(ISERROR(VLOOKUP(AT60,[5]Listas!$A$3:$E$12,2,0)),"",VLOOKUP(AT60,[5]Listas!$A$3:$E$12,2,0))</f>
        <v>Información Pública</v>
      </c>
      <c r="AY60" s="201" t="s">
        <v>241</v>
      </c>
      <c r="AZ60" s="202">
        <v>44557</v>
      </c>
      <c r="BA60" s="201" t="s">
        <v>44</v>
      </c>
      <c r="BB60" s="228" t="str">
        <f t="shared" si="17"/>
        <v>BAJA</v>
      </c>
      <c r="BC60" s="229" t="s">
        <v>238</v>
      </c>
      <c r="BD60" s="229" t="s">
        <v>238</v>
      </c>
      <c r="BE60" s="214">
        <f t="shared" si="3"/>
        <v>0</v>
      </c>
      <c r="BF60" s="206" t="str">
        <f t="shared" si="18"/>
        <v>BAJO</v>
      </c>
      <c r="BG60" s="230"/>
      <c r="BH60" s="208"/>
    </row>
    <row r="61" spans="1:60" s="209" customFormat="1" ht="119.25" customHeight="1" thickBot="1">
      <c r="A61" s="193">
        <v>54</v>
      </c>
      <c r="B61" s="193" t="s">
        <v>17</v>
      </c>
      <c r="C61" s="166" t="s">
        <v>212</v>
      </c>
      <c r="D61" s="276" t="s">
        <v>348</v>
      </c>
      <c r="E61" s="276" t="s">
        <v>466</v>
      </c>
      <c r="F61" s="194" t="s">
        <v>13</v>
      </c>
      <c r="G61" s="166" t="s">
        <v>213</v>
      </c>
      <c r="H61" s="194" t="s">
        <v>118</v>
      </c>
      <c r="I61" s="166" t="s">
        <v>125</v>
      </c>
      <c r="J61" s="210">
        <v>40975</v>
      </c>
      <c r="K61" s="231" t="s">
        <v>242</v>
      </c>
      <c r="L61" s="231" t="s">
        <v>242</v>
      </c>
      <c r="M61" s="231" t="s">
        <v>242</v>
      </c>
      <c r="N61" s="196" t="s">
        <v>243</v>
      </c>
      <c r="O61" s="166" t="s">
        <v>224</v>
      </c>
      <c r="P61" s="166" t="s">
        <v>222</v>
      </c>
      <c r="Q61" s="232" t="s">
        <v>349</v>
      </c>
      <c r="R61" s="233" t="s">
        <v>60</v>
      </c>
      <c r="S61" s="233" t="s">
        <v>60</v>
      </c>
      <c r="T61" s="233" t="s">
        <v>60</v>
      </c>
      <c r="U61" s="233" t="s">
        <v>60</v>
      </c>
      <c r="V61" s="233" t="s">
        <v>60</v>
      </c>
      <c r="W61" s="234" t="s">
        <v>60</v>
      </c>
      <c r="X61" s="235" t="s">
        <v>60</v>
      </c>
      <c r="Y61" s="233" t="s">
        <v>60</v>
      </c>
      <c r="Z61" s="233" t="s">
        <v>60</v>
      </c>
      <c r="AA61" s="233" t="s">
        <v>60</v>
      </c>
      <c r="AB61" s="234" t="s">
        <v>60</v>
      </c>
      <c r="AC61" s="235" t="s">
        <v>60</v>
      </c>
      <c r="AD61" s="233" t="s">
        <v>60</v>
      </c>
      <c r="AE61" s="233" t="s">
        <v>60</v>
      </c>
      <c r="AF61" s="234" t="s">
        <v>60</v>
      </c>
      <c r="AG61" s="233" t="s">
        <v>60</v>
      </c>
      <c r="AH61" s="233" t="s">
        <v>60</v>
      </c>
      <c r="AI61" s="233" t="s">
        <v>60</v>
      </c>
      <c r="AJ61" s="233" t="s">
        <v>60</v>
      </c>
      <c r="AK61" s="233" t="s">
        <v>60</v>
      </c>
      <c r="AL61" s="233" t="s">
        <v>60</v>
      </c>
      <c r="AM61" s="233" t="s">
        <v>60</v>
      </c>
      <c r="AN61" s="234" t="s">
        <v>60</v>
      </c>
      <c r="AO61" s="235" t="s">
        <v>60</v>
      </c>
      <c r="AP61" s="234" t="s">
        <v>60</v>
      </c>
      <c r="AQ61" s="265" t="str">
        <f t="shared" si="14"/>
        <v>No tiene datos personales</v>
      </c>
      <c r="AR61" s="234">
        <v>0</v>
      </c>
      <c r="AS61" s="234" t="s">
        <v>60</v>
      </c>
      <c r="AT61" s="227" t="s">
        <v>40</v>
      </c>
      <c r="AU61" s="236" t="str">
        <f>IF(ISERROR(VLOOKUP(AT61,[5]Listas!$A$3:$E$12,3,0)),"",VLOOKUP(AT61,[5]Listas!$A$3:$E$12,3,0))</f>
        <v>No existe excepción de acceso</v>
      </c>
      <c r="AV61" s="236" t="str">
        <f>IF(ISERROR(VLOOKUP(AT61,[5]Listas!$A$3:$E$12,5,0)),"",VLOOKUP(AT61,[5]Listas!$A$3:$E$12,5,0))</f>
        <v>Información pública y de conocimiento general</v>
      </c>
      <c r="AW61" s="236" t="str">
        <f>IF(ISERROR(VLOOKUP(AT61,[5]Listas!$A$3:$E$12,4,0)),"",VLOOKUP(AT61,[5]Listas!$A$3:$E$12,4,0))</f>
        <v>Información publica y de conocimiento general</v>
      </c>
      <c r="AX61" s="236" t="str">
        <f>IF(ISERROR(VLOOKUP(AT61,[5]Listas!$A$3:$E$12,2,0)),"",VLOOKUP(AT61,[5]Listas!$A$3:$E$12,2,0))</f>
        <v>Información Pública</v>
      </c>
      <c r="AY61" s="201" t="s">
        <v>241</v>
      </c>
      <c r="AZ61" s="202">
        <v>44557</v>
      </c>
      <c r="BA61" s="201" t="s">
        <v>44</v>
      </c>
      <c r="BB61" s="228" t="str">
        <f t="shared" si="17"/>
        <v>BAJA</v>
      </c>
      <c r="BC61" s="229" t="s">
        <v>238</v>
      </c>
      <c r="BD61" s="229" t="s">
        <v>238</v>
      </c>
      <c r="BE61" s="237">
        <f t="shared" si="3"/>
        <v>0</v>
      </c>
      <c r="BF61" s="238" t="str">
        <f t="shared" si="18"/>
        <v>BAJO</v>
      </c>
      <c r="BG61" s="230"/>
      <c r="BH61" s="208"/>
    </row>
    <row r="62" spans="1:60" s="209" customFormat="1" ht="77.25" customHeight="1" thickBot="1">
      <c r="A62" s="193">
        <v>55</v>
      </c>
      <c r="B62" s="193" t="s">
        <v>17</v>
      </c>
      <c r="C62" s="166" t="s">
        <v>212</v>
      </c>
      <c r="D62" s="277" t="s">
        <v>350</v>
      </c>
      <c r="E62" s="276" t="s">
        <v>351</v>
      </c>
      <c r="F62" s="194" t="s">
        <v>13</v>
      </c>
      <c r="G62" s="166" t="s">
        <v>213</v>
      </c>
      <c r="H62" s="194" t="s">
        <v>118</v>
      </c>
      <c r="I62" s="166" t="s">
        <v>125</v>
      </c>
      <c r="J62" s="210">
        <v>40975</v>
      </c>
      <c r="K62" s="231" t="s">
        <v>242</v>
      </c>
      <c r="L62" s="231" t="s">
        <v>242</v>
      </c>
      <c r="M62" s="231" t="s">
        <v>242</v>
      </c>
      <c r="N62" s="196" t="s">
        <v>243</v>
      </c>
      <c r="O62" s="166" t="s">
        <v>230</v>
      </c>
      <c r="P62" s="166" t="s">
        <v>230</v>
      </c>
      <c r="Q62" s="194" t="s">
        <v>128</v>
      </c>
      <c r="R62" s="233" t="s">
        <v>60</v>
      </c>
      <c r="S62" s="233" t="s">
        <v>60</v>
      </c>
      <c r="T62" s="233" t="s">
        <v>60</v>
      </c>
      <c r="U62" s="233" t="s">
        <v>60</v>
      </c>
      <c r="V62" s="233" t="s">
        <v>60</v>
      </c>
      <c r="W62" s="234" t="s">
        <v>60</v>
      </c>
      <c r="X62" s="235" t="s">
        <v>60</v>
      </c>
      <c r="Y62" s="233" t="s">
        <v>60</v>
      </c>
      <c r="Z62" s="233" t="s">
        <v>60</v>
      </c>
      <c r="AA62" s="233" t="s">
        <v>60</v>
      </c>
      <c r="AB62" s="234" t="s">
        <v>60</v>
      </c>
      <c r="AC62" s="235" t="s">
        <v>60</v>
      </c>
      <c r="AD62" s="233" t="s">
        <v>60</v>
      </c>
      <c r="AE62" s="233" t="s">
        <v>60</v>
      </c>
      <c r="AF62" s="234" t="s">
        <v>60</v>
      </c>
      <c r="AG62" s="233" t="s">
        <v>60</v>
      </c>
      <c r="AH62" s="233" t="s">
        <v>60</v>
      </c>
      <c r="AI62" s="233" t="s">
        <v>60</v>
      </c>
      <c r="AJ62" s="233" t="s">
        <v>60</v>
      </c>
      <c r="AK62" s="233" t="s">
        <v>60</v>
      </c>
      <c r="AL62" s="233" t="s">
        <v>60</v>
      </c>
      <c r="AM62" s="233" t="s">
        <v>60</v>
      </c>
      <c r="AN62" s="234" t="s">
        <v>60</v>
      </c>
      <c r="AO62" s="235" t="s">
        <v>60</v>
      </c>
      <c r="AP62" s="234" t="s">
        <v>60</v>
      </c>
      <c r="AQ62" s="265" t="str">
        <f t="shared" si="14"/>
        <v>No tiene datos personales</v>
      </c>
      <c r="AR62" s="234">
        <v>0</v>
      </c>
      <c r="AS62" s="234" t="s">
        <v>60</v>
      </c>
      <c r="AT62" s="227" t="s">
        <v>40</v>
      </c>
      <c r="AU62" s="236" t="str">
        <f>IF(ISERROR(VLOOKUP(AT62,[5]Listas!$A$3:$E$12,3,0)),"",VLOOKUP(AT62,[5]Listas!$A$3:$E$12,3,0))</f>
        <v>No existe excepción de acceso</v>
      </c>
      <c r="AV62" s="236" t="str">
        <f>IF(ISERROR(VLOOKUP(AT62,[5]Listas!$A$3:$E$12,5,0)),"",VLOOKUP(AT62,[5]Listas!$A$3:$E$12,5,0))</f>
        <v>Información pública y de conocimiento general</v>
      </c>
      <c r="AW62" s="236" t="str">
        <f>IF(ISERROR(VLOOKUP(AT62,[5]Listas!$A$3:$E$12,4,0)),"",VLOOKUP(AT62,[5]Listas!$A$3:$E$12,4,0))</f>
        <v>Información publica y de conocimiento general</v>
      </c>
      <c r="AX62" s="236" t="str">
        <f>IF(ISERROR(VLOOKUP(AT62,[5]Listas!$A$3:$E$12,2,0)),"",VLOOKUP(AT62,[5]Listas!$A$3:$E$12,2,0))</f>
        <v>Información Pública</v>
      </c>
      <c r="AY62" s="201" t="s">
        <v>241</v>
      </c>
      <c r="AZ62" s="202">
        <v>44557</v>
      </c>
      <c r="BA62" s="201" t="s">
        <v>44</v>
      </c>
      <c r="BB62" s="228" t="str">
        <f t="shared" si="17"/>
        <v>BAJA</v>
      </c>
      <c r="BC62" s="229" t="s">
        <v>238</v>
      </c>
      <c r="BD62" s="229" t="s">
        <v>238</v>
      </c>
      <c r="BE62" s="237">
        <f t="shared" si="3"/>
        <v>0</v>
      </c>
      <c r="BF62" s="238" t="str">
        <f t="shared" si="18"/>
        <v>BAJO</v>
      </c>
      <c r="BG62" s="230"/>
      <c r="BH62" s="208"/>
    </row>
    <row r="63" spans="1:60" s="209" customFormat="1" ht="115.5" customHeight="1" thickBot="1">
      <c r="A63" s="193">
        <v>56</v>
      </c>
      <c r="B63" s="193" t="s">
        <v>17</v>
      </c>
      <c r="C63" s="166" t="s">
        <v>212</v>
      </c>
      <c r="D63" s="222" t="s">
        <v>352</v>
      </c>
      <c r="E63" s="222" t="s">
        <v>467</v>
      </c>
      <c r="F63" s="195" t="s">
        <v>13</v>
      </c>
      <c r="G63" s="166" t="s">
        <v>213</v>
      </c>
      <c r="H63" s="166"/>
      <c r="I63" s="166" t="s">
        <v>125</v>
      </c>
      <c r="J63" s="210">
        <v>40975</v>
      </c>
      <c r="K63" s="231" t="s">
        <v>242</v>
      </c>
      <c r="L63" s="231" t="s">
        <v>242</v>
      </c>
      <c r="M63" s="231" t="s">
        <v>242</v>
      </c>
      <c r="N63" s="196" t="s">
        <v>243</v>
      </c>
      <c r="O63" s="166" t="s">
        <v>227</v>
      </c>
      <c r="P63" s="166" t="s">
        <v>227</v>
      </c>
      <c r="Q63" s="226" t="s">
        <v>353</v>
      </c>
      <c r="R63" s="197" t="s">
        <v>60</v>
      </c>
      <c r="S63" s="197" t="s">
        <v>60</v>
      </c>
      <c r="T63" s="197" t="s">
        <v>60</v>
      </c>
      <c r="U63" s="197" t="s">
        <v>60</v>
      </c>
      <c r="V63" s="197" t="s">
        <v>60</v>
      </c>
      <c r="W63" s="198" t="s">
        <v>60</v>
      </c>
      <c r="X63" s="199" t="s">
        <v>60</v>
      </c>
      <c r="Y63" s="197" t="s">
        <v>60</v>
      </c>
      <c r="Z63" s="197" t="s">
        <v>60</v>
      </c>
      <c r="AA63" s="197" t="s">
        <v>60</v>
      </c>
      <c r="AB63" s="198" t="s">
        <v>60</v>
      </c>
      <c r="AC63" s="199" t="s">
        <v>60</v>
      </c>
      <c r="AD63" s="197" t="s">
        <v>60</v>
      </c>
      <c r="AE63" s="197" t="s">
        <v>60</v>
      </c>
      <c r="AF63" s="198" t="s">
        <v>60</v>
      </c>
      <c r="AG63" s="197" t="s">
        <v>60</v>
      </c>
      <c r="AH63" s="197" t="s">
        <v>60</v>
      </c>
      <c r="AI63" s="197" t="s">
        <v>60</v>
      </c>
      <c r="AJ63" s="197" t="s">
        <v>60</v>
      </c>
      <c r="AK63" s="197" t="s">
        <v>60</v>
      </c>
      <c r="AL63" s="197" t="s">
        <v>60</v>
      </c>
      <c r="AM63" s="197" t="s">
        <v>60</v>
      </c>
      <c r="AN63" s="198" t="s">
        <v>60</v>
      </c>
      <c r="AO63" s="199" t="s">
        <v>60</v>
      </c>
      <c r="AP63" s="198" t="s">
        <v>60</v>
      </c>
      <c r="AQ63" s="265" t="str">
        <f t="shared" si="14"/>
        <v>No tiene datos personales</v>
      </c>
      <c r="AR63" s="234">
        <v>0</v>
      </c>
      <c r="AS63" s="234" t="s">
        <v>60</v>
      </c>
      <c r="AT63" s="227" t="s">
        <v>40</v>
      </c>
      <c r="AU63" s="213" t="str">
        <f>IF(ISERROR(VLOOKUP(AT63,[5]Listas!$A$3:$E$12,3,0)),"",VLOOKUP(AT63,[5]Listas!$A$3:$E$12,3,0))</f>
        <v>No existe excepción de acceso</v>
      </c>
      <c r="AV63" s="213" t="str">
        <f>IF(ISERROR(VLOOKUP(AT63,[5]Listas!$A$3:$E$12,5,0)),"",VLOOKUP(AT63,[5]Listas!$A$3:$E$12,5,0))</f>
        <v>Información pública y de conocimiento general</v>
      </c>
      <c r="AW63" s="213" t="str">
        <f>IF(ISERROR(VLOOKUP(AT63,[5]Listas!$A$3:$E$12,4,0)),"",VLOOKUP(AT63,[5]Listas!$A$3:$E$12,4,0))</f>
        <v>Información publica y de conocimiento general</v>
      </c>
      <c r="AX63" s="213" t="str">
        <f>IF(ISERROR(VLOOKUP(AT63,[5]Listas!$A$3:$E$12,2,0)),"",VLOOKUP(AT63,[5]Listas!$A$3:$E$12,2,0))</f>
        <v>Información Pública</v>
      </c>
      <c r="AY63" s="201" t="s">
        <v>241</v>
      </c>
      <c r="AZ63" s="202">
        <v>44557</v>
      </c>
      <c r="BA63" s="201" t="s">
        <v>44</v>
      </c>
      <c r="BB63" s="228" t="str">
        <f t="shared" si="17"/>
        <v>BAJA</v>
      </c>
      <c r="BC63" s="229" t="s">
        <v>238</v>
      </c>
      <c r="BD63" s="229" t="s">
        <v>238</v>
      </c>
      <c r="BE63" s="214">
        <f t="shared" si="3"/>
        <v>0</v>
      </c>
      <c r="BF63" s="206" t="str">
        <f t="shared" si="18"/>
        <v>BAJO</v>
      </c>
      <c r="BG63" s="230"/>
      <c r="BH63" s="208"/>
    </row>
    <row r="64" spans="1:60" s="209" customFormat="1" ht="216" customHeight="1" thickBot="1">
      <c r="A64" s="193">
        <v>57</v>
      </c>
      <c r="B64" s="193" t="s">
        <v>17</v>
      </c>
      <c r="C64" s="166" t="s">
        <v>212</v>
      </c>
      <c r="D64" s="276" t="s">
        <v>354</v>
      </c>
      <c r="E64" s="277" t="s">
        <v>354</v>
      </c>
      <c r="F64" s="195" t="s">
        <v>13</v>
      </c>
      <c r="G64" s="166" t="s">
        <v>213</v>
      </c>
      <c r="H64" s="166" t="s">
        <v>119</v>
      </c>
      <c r="I64" s="166" t="s">
        <v>125</v>
      </c>
      <c r="J64" s="210">
        <v>40975</v>
      </c>
      <c r="K64" s="231" t="s">
        <v>242</v>
      </c>
      <c r="L64" s="231" t="s">
        <v>242</v>
      </c>
      <c r="M64" s="231" t="s">
        <v>242</v>
      </c>
      <c r="N64" s="196" t="s">
        <v>243</v>
      </c>
      <c r="O64" s="166" t="s">
        <v>227</v>
      </c>
      <c r="P64" s="166" t="s">
        <v>227</v>
      </c>
      <c r="Q64" s="226" t="s">
        <v>355</v>
      </c>
      <c r="R64" s="197" t="s">
        <v>60</v>
      </c>
      <c r="S64" s="197" t="s">
        <v>60</v>
      </c>
      <c r="T64" s="197" t="s">
        <v>60</v>
      </c>
      <c r="U64" s="197" t="s">
        <v>60</v>
      </c>
      <c r="V64" s="197" t="s">
        <v>60</v>
      </c>
      <c r="W64" s="198" t="s">
        <v>60</v>
      </c>
      <c r="X64" s="199" t="s">
        <v>60</v>
      </c>
      <c r="Y64" s="197" t="s">
        <v>60</v>
      </c>
      <c r="Z64" s="197" t="s">
        <v>60</v>
      </c>
      <c r="AA64" s="197" t="s">
        <v>60</v>
      </c>
      <c r="AB64" s="198" t="s">
        <v>60</v>
      </c>
      <c r="AC64" s="199" t="s">
        <v>60</v>
      </c>
      <c r="AD64" s="197" t="s">
        <v>60</v>
      </c>
      <c r="AE64" s="197" t="s">
        <v>60</v>
      </c>
      <c r="AF64" s="198" t="s">
        <v>60</v>
      </c>
      <c r="AG64" s="197" t="s">
        <v>60</v>
      </c>
      <c r="AH64" s="197" t="s">
        <v>60</v>
      </c>
      <c r="AI64" s="197" t="s">
        <v>60</v>
      </c>
      <c r="AJ64" s="197" t="s">
        <v>60</v>
      </c>
      <c r="AK64" s="197" t="s">
        <v>60</v>
      </c>
      <c r="AL64" s="197" t="s">
        <v>60</v>
      </c>
      <c r="AM64" s="197" t="s">
        <v>60</v>
      </c>
      <c r="AN64" s="198" t="s">
        <v>60</v>
      </c>
      <c r="AO64" s="199" t="s">
        <v>60</v>
      </c>
      <c r="AP64" s="198" t="s">
        <v>60</v>
      </c>
      <c r="AQ64" s="265" t="str">
        <f t="shared" si="14"/>
        <v>No tiene datos personales</v>
      </c>
      <c r="AR64" s="234">
        <v>0</v>
      </c>
      <c r="AS64" s="234" t="s">
        <v>60</v>
      </c>
      <c r="AT64" s="227" t="s">
        <v>40</v>
      </c>
      <c r="AU64" s="213" t="str">
        <f>IF(ISERROR(VLOOKUP(AT64,[5]Listas!$A$3:$E$12,3,0)),"",VLOOKUP(AT64,[5]Listas!$A$3:$E$12,3,0))</f>
        <v>No existe excepción de acceso</v>
      </c>
      <c r="AV64" s="213" t="str">
        <f>IF(ISERROR(VLOOKUP(AT64,[5]Listas!$A$3:$E$12,5,0)),"",VLOOKUP(AT64,[5]Listas!$A$3:$E$12,5,0))</f>
        <v>Información pública y de conocimiento general</v>
      </c>
      <c r="AW64" s="213" t="str">
        <f>IF(ISERROR(VLOOKUP(AT64,[5]Listas!$A$3:$E$12,4,0)),"",VLOOKUP(AT64,[5]Listas!$A$3:$E$12,4,0))</f>
        <v>Información publica y de conocimiento general</v>
      </c>
      <c r="AX64" s="213" t="str">
        <f>IF(ISERROR(VLOOKUP(AT64,[5]Listas!$A$3:$E$12,2,0)),"",VLOOKUP(AT64,[5]Listas!$A$3:$E$12,2,0))</f>
        <v>Información Pública</v>
      </c>
      <c r="AY64" s="201" t="s">
        <v>241</v>
      </c>
      <c r="AZ64" s="202">
        <v>44557</v>
      </c>
      <c r="BA64" s="201" t="s">
        <v>44</v>
      </c>
      <c r="BB64" s="228" t="str">
        <f t="shared" si="17"/>
        <v>BAJA</v>
      </c>
      <c r="BC64" s="229" t="s">
        <v>238</v>
      </c>
      <c r="BD64" s="229" t="s">
        <v>238</v>
      </c>
      <c r="BE64" s="214">
        <f t="shared" si="3"/>
        <v>0</v>
      </c>
      <c r="BF64" s="206" t="str">
        <f t="shared" si="18"/>
        <v>BAJO</v>
      </c>
      <c r="BG64" s="230"/>
      <c r="BH64" s="208"/>
    </row>
    <row r="65" spans="1:60" s="209" customFormat="1" ht="213" customHeight="1" thickBot="1">
      <c r="A65" s="193">
        <v>58</v>
      </c>
      <c r="B65" s="193" t="s">
        <v>17</v>
      </c>
      <c r="C65" s="166" t="s">
        <v>212</v>
      </c>
      <c r="D65" s="276" t="s">
        <v>356</v>
      </c>
      <c r="E65" s="277" t="s">
        <v>356</v>
      </c>
      <c r="F65" s="195" t="s">
        <v>13</v>
      </c>
      <c r="G65" s="166" t="s">
        <v>213</v>
      </c>
      <c r="H65" s="166" t="s">
        <v>119</v>
      </c>
      <c r="I65" s="166" t="s">
        <v>125</v>
      </c>
      <c r="J65" s="210">
        <v>40975</v>
      </c>
      <c r="K65" s="231" t="s">
        <v>242</v>
      </c>
      <c r="L65" s="231" t="s">
        <v>242</v>
      </c>
      <c r="M65" s="231" t="s">
        <v>242</v>
      </c>
      <c r="N65" s="196" t="s">
        <v>243</v>
      </c>
      <c r="O65" s="166" t="s">
        <v>227</v>
      </c>
      <c r="P65" s="166" t="s">
        <v>227</v>
      </c>
      <c r="Q65" s="226" t="s">
        <v>357</v>
      </c>
      <c r="R65" s="197" t="s">
        <v>60</v>
      </c>
      <c r="S65" s="197" t="s">
        <v>60</v>
      </c>
      <c r="T65" s="197" t="s">
        <v>60</v>
      </c>
      <c r="U65" s="197" t="s">
        <v>60</v>
      </c>
      <c r="V65" s="197" t="s">
        <v>60</v>
      </c>
      <c r="W65" s="198" t="s">
        <v>60</v>
      </c>
      <c r="X65" s="199" t="s">
        <v>60</v>
      </c>
      <c r="Y65" s="197" t="s">
        <v>60</v>
      </c>
      <c r="Z65" s="197" t="s">
        <v>60</v>
      </c>
      <c r="AA65" s="197" t="s">
        <v>60</v>
      </c>
      <c r="AB65" s="198" t="s">
        <v>60</v>
      </c>
      <c r="AC65" s="199" t="s">
        <v>60</v>
      </c>
      <c r="AD65" s="197" t="s">
        <v>60</v>
      </c>
      <c r="AE65" s="197" t="s">
        <v>60</v>
      </c>
      <c r="AF65" s="198" t="s">
        <v>60</v>
      </c>
      <c r="AG65" s="197" t="s">
        <v>60</v>
      </c>
      <c r="AH65" s="197" t="s">
        <v>60</v>
      </c>
      <c r="AI65" s="197" t="s">
        <v>60</v>
      </c>
      <c r="AJ65" s="197" t="s">
        <v>60</v>
      </c>
      <c r="AK65" s="197" t="s">
        <v>60</v>
      </c>
      <c r="AL65" s="197" t="s">
        <v>60</v>
      </c>
      <c r="AM65" s="197" t="s">
        <v>60</v>
      </c>
      <c r="AN65" s="198" t="s">
        <v>60</v>
      </c>
      <c r="AO65" s="199" t="s">
        <v>60</v>
      </c>
      <c r="AP65" s="198" t="s">
        <v>60</v>
      </c>
      <c r="AQ65" s="265" t="str">
        <f>IF(CONCATENATE(IF(COUNTIF(R65:W65,"SI"),CONCATENATE("- Públicos",CHAR(10)),""),IF(COUNTIF(AC65:AF65,"SI"),CONCATENATE("- Privados",CHAR(10)),""),IF(COUNTIF(X65:AB65,"SI"),CONCATENATE("- Semi-privados",CHAR(10)),""),IF(COUNTIF(AG65:AN65,"SI"),CONCATENATE("- Sensibles",CHAR(10)),""),IF(COUNTIF(AO65:AP65,"SI"),"- De Población Vulnerable",""))&lt;&gt;"",CONCATENATE(IF(COUNTIF(R65:W65,"SI"),CONCATENATE("- Públicos",CHAR(10)),""),IF(COUNTIF(AC65:AF65,"SI"),CONCATENATE("- Privados",CHAR(10)),""),IF(COUNTIF(X65:AB65,"SI"),CONCATENATE("- Semi-privados",CHAR(10)),""),IF(COUNTIF(AG65:AN65,"SI"),CONCATENATE("- Sensibles",CHAR(10)),""),IF(COUNTIF(AO65:AP65,"SI"),"- De Población Vulnerable","")),"No tiene datos personales")</f>
        <v>No tiene datos personales</v>
      </c>
      <c r="AR65" s="234">
        <v>0</v>
      </c>
      <c r="AS65" s="234" t="s">
        <v>60</v>
      </c>
      <c r="AT65" s="227" t="s">
        <v>40</v>
      </c>
      <c r="AU65" s="213" t="str">
        <f>IF(ISERROR(VLOOKUP(AT65,[5]Listas!$A$3:$E$12,3,0)),"",VLOOKUP(AT65,[5]Listas!$A$3:$E$12,3,0))</f>
        <v>No existe excepción de acceso</v>
      </c>
      <c r="AV65" s="213" t="str">
        <f>IF(ISERROR(VLOOKUP(AT65,[5]Listas!$A$3:$E$12,5,0)),"",VLOOKUP(AT65,[5]Listas!$A$3:$E$12,5,0))</f>
        <v>Información pública y de conocimiento general</v>
      </c>
      <c r="AW65" s="213" t="str">
        <f>IF(ISERROR(VLOOKUP(AT65,[5]Listas!$A$3:$E$12,4,0)),"",VLOOKUP(AT65,[5]Listas!$A$3:$E$12,4,0))</f>
        <v>Información publica y de conocimiento general</v>
      </c>
      <c r="AX65" s="213" t="str">
        <f>IF(ISERROR(VLOOKUP(AT65,[5]Listas!$A$3:$E$12,2,0)),"",VLOOKUP(AT65,[5]Listas!$A$3:$E$12,2,0))</f>
        <v>Información Pública</v>
      </c>
      <c r="AY65" s="201" t="s">
        <v>241</v>
      </c>
      <c r="AZ65" s="202">
        <v>44557</v>
      </c>
      <c r="BA65" s="201" t="s">
        <v>44</v>
      </c>
      <c r="BB65" s="228" t="str">
        <f t="shared" si="17"/>
        <v>BAJA</v>
      </c>
      <c r="BC65" s="229" t="s">
        <v>238</v>
      </c>
      <c r="BD65" s="229" t="s">
        <v>238</v>
      </c>
      <c r="BE65" s="214">
        <f t="shared" si="3"/>
        <v>0</v>
      </c>
      <c r="BF65" s="206" t="str">
        <f t="shared" si="18"/>
        <v>BAJO</v>
      </c>
      <c r="BG65" s="230"/>
      <c r="BH65" s="208"/>
    </row>
    <row r="66" spans="1:60" s="209" customFormat="1" ht="62.25" customHeight="1" thickBot="1">
      <c r="A66" s="193">
        <v>59</v>
      </c>
      <c r="B66" s="193" t="s">
        <v>17</v>
      </c>
      <c r="C66" s="166" t="s">
        <v>212</v>
      </c>
      <c r="D66" s="277" t="s">
        <v>358</v>
      </c>
      <c r="E66" s="211" t="s">
        <v>359</v>
      </c>
      <c r="F66" s="195" t="s">
        <v>13</v>
      </c>
      <c r="G66" s="166" t="s">
        <v>213</v>
      </c>
      <c r="H66" s="166" t="s">
        <v>118</v>
      </c>
      <c r="I66" s="166" t="s">
        <v>125</v>
      </c>
      <c r="J66" s="210">
        <v>40975</v>
      </c>
      <c r="K66" s="231" t="s">
        <v>242</v>
      </c>
      <c r="L66" s="231" t="s">
        <v>242</v>
      </c>
      <c r="M66" s="231" t="s">
        <v>242</v>
      </c>
      <c r="N66" s="196" t="s">
        <v>242</v>
      </c>
      <c r="O66" s="166" t="s">
        <v>224</v>
      </c>
      <c r="P66" s="166" t="s">
        <v>224</v>
      </c>
      <c r="Q66" s="166" t="s">
        <v>127</v>
      </c>
      <c r="R66" s="197" t="s">
        <v>60</v>
      </c>
      <c r="S66" s="197" t="s">
        <v>60</v>
      </c>
      <c r="T66" s="197" t="s">
        <v>60</v>
      </c>
      <c r="U66" s="197" t="s">
        <v>60</v>
      </c>
      <c r="V66" s="197" t="s">
        <v>60</v>
      </c>
      <c r="W66" s="198" t="s">
        <v>60</v>
      </c>
      <c r="X66" s="199" t="s">
        <v>60</v>
      </c>
      <c r="Y66" s="197" t="s">
        <v>60</v>
      </c>
      <c r="Z66" s="197" t="s">
        <v>60</v>
      </c>
      <c r="AA66" s="197" t="s">
        <v>60</v>
      </c>
      <c r="AB66" s="198" t="s">
        <v>60</v>
      </c>
      <c r="AC66" s="199" t="s">
        <v>60</v>
      </c>
      <c r="AD66" s="197" t="s">
        <v>60</v>
      </c>
      <c r="AE66" s="197" t="s">
        <v>60</v>
      </c>
      <c r="AF66" s="198" t="s">
        <v>60</v>
      </c>
      <c r="AG66" s="197" t="s">
        <v>60</v>
      </c>
      <c r="AH66" s="197" t="s">
        <v>60</v>
      </c>
      <c r="AI66" s="197" t="s">
        <v>60</v>
      </c>
      <c r="AJ66" s="197" t="s">
        <v>60</v>
      </c>
      <c r="AK66" s="197" t="s">
        <v>60</v>
      </c>
      <c r="AL66" s="197" t="s">
        <v>60</v>
      </c>
      <c r="AM66" s="197" t="s">
        <v>60</v>
      </c>
      <c r="AN66" s="198" t="s">
        <v>60</v>
      </c>
      <c r="AO66" s="199" t="s">
        <v>60</v>
      </c>
      <c r="AP66" s="198" t="s">
        <v>60</v>
      </c>
      <c r="AQ66" s="265" t="str">
        <f t="shared" si="14"/>
        <v>No tiene datos personales</v>
      </c>
      <c r="AR66" s="234">
        <v>0</v>
      </c>
      <c r="AS66" s="234" t="s">
        <v>60</v>
      </c>
      <c r="AT66" s="227" t="s">
        <v>40</v>
      </c>
      <c r="AU66" s="213" t="str">
        <f>IF(ISERROR(VLOOKUP(AT66,[5]Listas!$A$3:$E$12,3,0)),"",VLOOKUP(AT66,[5]Listas!$A$3:$E$12,3,0))</f>
        <v>No existe excepción de acceso</v>
      </c>
      <c r="AV66" s="213" t="str">
        <f>IF(ISERROR(VLOOKUP(AT66,[5]Listas!$A$3:$E$12,5,0)),"",VLOOKUP(AT66,[5]Listas!$A$3:$E$12,5,0))</f>
        <v>Información pública y de conocimiento general</v>
      </c>
      <c r="AW66" s="213" t="str">
        <f>IF(ISERROR(VLOOKUP(AT66,[5]Listas!$A$3:$E$12,4,0)),"",VLOOKUP(AT66,[5]Listas!$A$3:$E$12,4,0))</f>
        <v>Información publica y de conocimiento general</v>
      </c>
      <c r="AX66" s="213" t="str">
        <f>IF(ISERROR(VLOOKUP(AT66,[5]Listas!$A$3:$E$12,2,0)),"",VLOOKUP(AT66,[5]Listas!$A$3:$E$12,2,0))</f>
        <v>Información Pública</v>
      </c>
      <c r="AY66" s="201" t="s">
        <v>241</v>
      </c>
      <c r="AZ66" s="202">
        <v>44557</v>
      </c>
      <c r="BA66" s="201" t="s">
        <v>44</v>
      </c>
      <c r="BB66" s="228" t="str">
        <f t="shared" si="17"/>
        <v>BAJA</v>
      </c>
      <c r="BC66" s="229" t="s">
        <v>238</v>
      </c>
      <c r="BD66" s="229" t="s">
        <v>238</v>
      </c>
      <c r="BE66" s="214">
        <f t="shared" si="3"/>
        <v>0</v>
      </c>
      <c r="BF66" s="206" t="str">
        <f t="shared" si="18"/>
        <v>BAJO</v>
      </c>
      <c r="BG66" s="230"/>
      <c r="BH66" s="208"/>
    </row>
    <row r="67" spans="1:60" s="209" customFormat="1" ht="189" customHeight="1" thickBot="1">
      <c r="A67" s="193">
        <v>60</v>
      </c>
      <c r="B67" s="193" t="s">
        <v>17</v>
      </c>
      <c r="C67" s="166" t="s">
        <v>212</v>
      </c>
      <c r="D67" s="277" t="s">
        <v>360</v>
      </c>
      <c r="E67" s="211" t="s">
        <v>361</v>
      </c>
      <c r="F67" s="195" t="s">
        <v>13</v>
      </c>
      <c r="G67" s="166" t="s">
        <v>213</v>
      </c>
      <c r="H67" s="166" t="s">
        <v>118</v>
      </c>
      <c r="I67" s="166" t="s">
        <v>125</v>
      </c>
      <c r="J67" s="210">
        <v>40975</v>
      </c>
      <c r="K67" s="231" t="s">
        <v>242</v>
      </c>
      <c r="L67" s="231" t="s">
        <v>242</v>
      </c>
      <c r="M67" s="231" t="s">
        <v>242</v>
      </c>
      <c r="N67" s="196" t="s">
        <v>243</v>
      </c>
      <c r="O67" s="166" t="s">
        <v>228</v>
      </c>
      <c r="P67" s="166" t="s">
        <v>228</v>
      </c>
      <c r="Q67" s="166" t="s">
        <v>362</v>
      </c>
      <c r="R67" s="197" t="s">
        <v>60</v>
      </c>
      <c r="S67" s="197" t="s">
        <v>60</v>
      </c>
      <c r="T67" s="197" t="s">
        <v>60</v>
      </c>
      <c r="U67" s="197" t="s">
        <v>60</v>
      </c>
      <c r="V67" s="197" t="s">
        <v>60</v>
      </c>
      <c r="W67" s="198" t="s">
        <v>60</v>
      </c>
      <c r="X67" s="199" t="s">
        <v>60</v>
      </c>
      <c r="Y67" s="197" t="s">
        <v>60</v>
      </c>
      <c r="Z67" s="197" t="s">
        <v>60</v>
      </c>
      <c r="AA67" s="197" t="s">
        <v>60</v>
      </c>
      <c r="AB67" s="198" t="s">
        <v>60</v>
      </c>
      <c r="AC67" s="199" t="s">
        <v>60</v>
      </c>
      <c r="AD67" s="197" t="s">
        <v>60</v>
      </c>
      <c r="AE67" s="197" t="s">
        <v>60</v>
      </c>
      <c r="AF67" s="198" t="s">
        <v>60</v>
      </c>
      <c r="AG67" s="197" t="s">
        <v>60</v>
      </c>
      <c r="AH67" s="197" t="s">
        <v>60</v>
      </c>
      <c r="AI67" s="197" t="s">
        <v>60</v>
      </c>
      <c r="AJ67" s="197" t="s">
        <v>60</v>
      </c>
      <c r="AK67" s="197" t="s">
        <v>60</v>
      </c>
      <c r="AL67" s="197" t="s">
        <v>60</v>
      </c>
      <c r="AM67" s="197" t="s">
        <v>60</v>
      </c>
      <c r="AN67" s="198" t="s">
        <v>60</v>
      </c>
      <c r="AO67" s="199" t="s">
        <v>60</v>
      </c>
      <c r="AP67" s="198" t="s">
        <v>60</v>
      </c>
      <c r="AQ67" s="265" t="str">
        <f t="shared" si="14"/>
        <v>No tiene datos personales</v>
      </c>
      <c r="AR67" s="234">
        <v>0</v>
      </c>
      <c r="AS67" s="234" t="s">
        <v>60</v>
      </c>
      <c r="AT67" s="227" t="s">
        <v>40</v>
      </c>
      <c r="AU67" s="213" t="str">
        <f>IF(ISERROR(VLOOKUP(AT67,[5]Listas!$A$3:$E$12,3,0)),"",VLOOKUP(AT67,[5]Listas!$A$3:$E$12,3,0))</f>
        <v>No existe excepción de acceso</v>
      </c>
      <c r="AV67" s="213" t="str">
        <f>IF(ISERROR(VLOOKUP(AT67,[5]Listas!$A$3:$E$12,5,0)),"",VLOOKUP(AT67,[5]Listas!$A$3:$E$12,5,0))</f>
        <v>Información pública y de conocimiento general</v>
      </c>
      <c r="AW67" s="213" t="str">
        <f>IF(ISERROR(VLOOKUP(AT67,[5]Listas!$A$3:$E$12,4,0)),"",VLOOKUP(AT67,[5]Listas!$A$3:$E$12,4,0))</f>
        <v>Información publica y de conocimiento general</v>
      </c>
      <c r="AX67" s="213" t="str">
        <f>IF(ISERROR(VLOOKUP(AT67,[5]Listas!$A$3:$E$12,2,0)),"",VLOOKUP(AT67,[5]Listas!$A$3:$E$12,2,0))</f>
        <v>Información Pública</v>
      </c>
      <c r="AY67" s="201" t="s">
        <v>241</v>
      </c>
      <c r="AZ67" s="202">
        <v>44557</v>
      </c>
      <c r="BA67" s="201" t="s">
        <v>44</v>
      </c>
      <c r="BB67" s="228" t="str">
        <f t="shared" si="17"/>
        <v>BAJA</v>
      </c>
      <c r="BC67" s="229" t="s">
        <v>238</v>
      </c>
      <c r="BD67" s="229" t="s">
        <v>238</v>
      </c>
      <c r="BE67" s="214">
        <f t="shared" si="3"/>
        <v>0</v>
      </c>
      <c r="BF67" s="206" t="str">
        <f t="shared" si="18"/>
        <v>BAJO</v>
      </c>
      <c r="BG67" s="230"/>
      <c r="BH67" s="208"/>
    </row>
    <row r="68" spans="1:60" s="209" customFormat="1" ht="107.25" customHeight="1" thickBot="1">
      <c r="A68" s="193">
        <v>61</v>
      </c>
      <c r="B68" s="193" t="s">
        <v>17</v>
      </c>
      <c r="C68" s="166" t="s">
        <v>212</v>
      </c>
      <c r="D68" s="211" t="s">
        <v>363</v>
      </c>
      <c r="E68" s="211" t="s">
        <v>468</v>
      </c>
      <c r="F68" s="195" t="s">
        <v>13</v>
      </c>
      <c r="G68" s="166" t="s">
        <v>213</v>
      </c>
      <c r="H68" s="166" t="s">
        <v>119</v>
      </c>
      <c r="I68" s="166" t="s">
        <v>125</v>
      </c>
      <c r="J68" s="210">
        <v>40975</v>
      </c>
      <c r="K68" s="231" t="s">
        <v>242</v>
      </c>
      <c r="L68" s="231" t="s">
        <v>242</v>
      </c>
      <c r="M68" s="231" t="s">
        <v>242</v>
      </c>
      <c r="N68" s="196" t="s">
        <v>243</v>
      </c>
      <c r="O68" s="166" t="s">
        <v>228</v>
      </c>
      <c r="P68" s="166" t="s">
        <v>228</v>
      </c>
      <c r="Q68" s="166" t="s">
        <v>364</v>
      </c>
      <c r="R68" s="197" t="s">
        <v>60</v>
      </c>
      <c r="S68" s="197" t="s">
        <v>60</v>
      </c>
      <c r="T68" s="197" t="s">
        <v>60</v>
      </c>
      <c r="U68" s="197" t="s">
        <v>60</v>
      </c>
      <c r="V68" s="197" t="s">
        <v>60</v>
      </c>
      <c r="W68" s="198" t="s">
        <v>60</v>
      </c>
      <c r="X68" s="199" t="s">
        <v>60</v>
      </c>
      <c r="Y68" s="197" t="s">
        <v>60</v>
      </c>
      <c r="Z68" s="197" t="s">
        <v>60</v>
      </c>
      <c r="AA68" s="197" t="s">
        <v>60</v>
      </c>
      <c r="AB68" s="198" t="s">
        <v>60</v>
      </c>
      <c r="AC68" s="199" t="s">
        <v>60</v>
      </c>
      <c r="AD68" s="197" t="s">
        <v>60</v>
      </c>
      <c r="AE68" s="197" t="s">
        <v>60</v>
      </c>
      <c r="AF68" s="198" t="s">
        <v>60</v>
      </c>
      <c r="AG68" s="197" t="s">
        <v>60</v>
      </c>
      <c r="AH68" s="197" t="s">
        <v>60</v>
      </c>
      <c r="AI68" s="197" t="s">
        <v>60</v>
      </c>
      <c r="AJ68" s="197" t="s">
        <v>60</v>
      </c>
      <c r="AK68" s="197" t="s">
        <v>60</v>
      </c>
      <c r="AL68" s="197" t="s">
        <v>60</v>
      </c>
      <c r="AM68" s="197" t="s">
        <v>60</v>
      </c>
      <c r="AN68" s="198" t="s">
        <v>60</v>
      </c>
      <c r="AO68" s="199" t="s">
        <v>60</v>
      </c>
      <c r="AP68" s="198" t="s">
        <v>60</v>
      </c>
      <c r="AQ68" s="265" t="str">
        <f t="shared" si="14"/>
        <v>No tiene datos personales</v>
      </c>
      <c r="AR68" s="234">
        <v>0</v>
      </c>
      <c r="AS68" s="234" t="s">
        <v>60</v>
      </c>
      <c r="AT68" s="227" t="s">
        <v>40</v>
      </c>
      <c r="AU68" s="213" t="str">
        <f>IF(ISERROR(VLOOKUP(AT68,[5]Listas!$A$3:$E$12,3,0)),"",VLOOKUP(AT68,[5]Listas!$A$3:$E$12,3,0))</f>
        <v>No existe excepción de acceso</v>
      </c>
      <c r="AV68" s="213" t="str">
        <f>IF(ISERROR(VLOOKUP(AT68,[5]Listas!$A$3:$E$12,5,0)),"",VLOOKUP(AT68,[5]Listas!$A$3:$E$12,5,0))</f>
        <v>Información pública y de conocimiento general</v>
      </c>
      <c r="AW68" s="213" t="str">
        <f>IF(ISERROR(VLOOKUP(AT68,[5]Listas!$A$3:$E$12,4,0)),"",VLOOKUP(AT68,[5]Listas!$A$3:$E$12,4,0))</f>
        <v>Información publica y de conocimiento general</v>
      </c>
      <c r="AX68" s="213" t="str">
        <f>IF(ISERROR(VLOOKUP(AT68,[5]Listas!$A$3:$E$12,2,0)),"",VLOOKUP(AT68,[5]Listas!$A$3:$E$12,2,0))</f>
        <v>Información Pública</v>
      </c>
      <c r="AY68" s="201" t="s">
        <v>241</v>
      </c>
      <c r="AZ68" s="202">
        <v>44557</v>
      </c>
      <c r="BA68" s="201" t="s">
        <v>44</v>
      </c>
      <c r="BB68" s="228" t="str">
        <f t="shared" si="17"/>
        <v>BAJA</v>
      </c>
      <c r="BC68" s="229" t="s">
        <v>238</v>
      </c>
      <c r="BD68" s="229" t="s">
        <v>238</v>
      </c>
      <c r="BE68" s="214">
        <f t="shared" si="3"/>
        <v>0</v>
      </c>
      <c r="BF68" s="206" t="str">
        <f t="shared" si="18"/>
        <v>BAJO</v>
      </c>
      <c r="BG68" s="230"/>
      <c r="BH68" s="208"/>
    </row>
    <row r="69" spans="1:60" s="209" customFormat="1" ht="58.5" customHeight="1" thickBot="1">
      <c r="A69" s="193">
        <v>62</v>
      </c>
      <c r="B69" s="193" t="s">
        <v>17</v>
      </c>
      <c r="C69" s="166" t="s">
        <v>212</v>
      </c>
      <c r="D69" s="211" t="s">
        <v>365</v>
      </c>
      <c r="E69" s="211" t="s">
        <v>469</v>
      </c>
      <c r="F69" s="195" t="s">
        <v>13</v>
      </c>
      <c r="G69" s="166" t="s">
        <v>213</v>
      </c>
      <c r="H69" s="166" t="s">
        <v>119</v>
      </c>
      <c r="I69" s="166" t="s">
        <v>125</v>
      </c>
      <c r="J69" s="210">
        <v>40975</v>
      </c>
      <c r="K69" s="231" t="s">
        <v>242</v>
      </c>
      <c r="L69" s="231" t="s">
        <v>242</v>
      </c>
      <c r="M69" s="231" t="s">
        <v>242</v>
      </c>
      <c r="N69" s="196" t="s">
        <v>243</v>
      </c>
      <c r="O69" s="166" t="s">
        <v>228</v>
      </c>
      <c r="P69" s="166" t="s">
        <v>228</v>
      </c>
      <c r="Q69" s="226" t="s">
        <v>366</v>
      </c>
      <c r="R69" s="197" t="s">
        <v>60</v>
      </c>
      <c r="S69" s="197" t="s">
        <v>60</v>
      </c>
      <c r="T69" s="197" t="s">
        <v>60</v>
      </c>
      <c r="U69" s="197" t="s">
        <v>60</v>
      </c>
      <c r="V69" s="197" t="s">
        <v>60</v>
      </c>
      <c r="W69" s="198" t="s">
        <v>60</v>
      </c>
      <c r="X69" s="199" t="s">
        <v>60</v>
      </c>
      <c r="Y69" s="197" t="s">
        <v>60</v>
      </c>
      <c r="Z69" s="197" t="s">
        <v>60</v>
      </c>
      <c r="AA69" s="197" t="s">
        <v>60</v>
      </c>
      <c r="AB69" s="198" t="s">
        <v>60</v>
      </c>
      <c r="AC69" s="199" t="s">
        <v>60</v>
      </c>
      <c r="AD69" s="197" t="s">
        <v>60</v>
      </c>
      <c r="AE69" s="197" t="s">
        <v>60</v>
      </c>
      <c r="AF69" s="198" t="s">
        <v>60</v>
      </c>
      <c r="AG69" s="197" t="s">
        <v>60</v>
      </c>
      <c r="AH69" s="197" t="s">
        <v>60</v>
      </c>
      <c r="AI69" s="197" t="s">
        <v>60</v>
      </c>
      <c r="AJ69" s="197" t="s">
        <v>60</v>
      </c>
      <c r="AK69" s="197" t="s">
        <v>60</v>
      </c>
      <c r="AL69" s="197" t="s">
        <v>60</v>
      </c>
      <c r="AM69" s="197" t="s">
        <v>60</v>
      </c>
      <c r="AN69" s="198" t="s">
        <v>60</v>
      </c>
      <c r="AO69" s="199" t="s">
        <v>60</v>
      </c>
      <c r="AP69" s="198" t="s">
        <v>60</v>
      </c>
      <c r="AQ69" s="265" t="str">
        <f t="shared" si="14"/>
        <v>No tiene datos personales</v>
      </c>
      <c r="AR69" s="234">
        <v>0</v>
      </c>
      <c r="AS69" s="234" t="s">
        <v>60</v>
      </c>
      <c r="AT69" s="227" t="s">
        <v>40</v>
      </c>
      <c r="AU69" s="213" t="str">
        <f>IF(ISERROR(VLOOKUP(AT69,[5]Listas!$A$3:$E$12,3,0)),"",VLOOKUP(AT69,[5]Listas!$A$3:$E$12,3,0))</f>
        <v>No existe excepción de acceso</v>
      </c>
      <c r="AV69" s="213" t="str">
        <f>IF(ISERROR(VLOOKUP(AT69,[5]Listas!$A$3:$E$12,5,0)),"",VLOOKUP(AT69,[5]Listas!$A$3:$E$12,5,0))</f>
        <v>Información pública y de conocimiento general</v>
      </c>
      <c r="AW69" s="213" t="str">
        <f>IF(ISERROR(VLOOKUP(AT69,[5]Listas!$A$3:$E$12,4,0)),"",VLOOKUP(AT69,[5]Listas!$A$3:$E$12,4,0))</f>
        <v>Información publica y de conocimiento general</v>
      </c>
      <c r="AX69" s="213" t="str">
        <f>IF(ISERROR(VLOOKUP(AT69,[5]Listas!$A$3:$E$12,2,0)),"",VLOOKUP(AT69,[5]Listas!$A$3:$E$12,2,0))</f>
        <v>Información Pública</v>
      </c>
      <c r="AY69" s="201" t="s">
        <v>241</v>
      </c>
      <c r="AZ69" s="202">
        <v>44557</v>
      </c>
      <c r="BA69" s="201" t="s">
        <v>44</v>
      </c>
      <c r="BB69" s="228" t="str">
        <f t="shared" si="17"/>
        <v>BAJA</v>
      </c>
      <c r="BC69" s="229" t="s">
        <v>238</v>
      </c>
      <c r="BD69" s="229" t="s">
        <v>238</v>
      </c>
      <c r="BE69" s="214">
        <f t="shared" si="3"/>
        <v>0</v>
      </c>
      <c r="BF69" s="206" t="str">
        <f t="shared" si="18"/>
        <v>BAJO</v>
      </c>
      <c r="BG69" s="230"/>
      <c r="BH69" s="208"/>
    </row>
    <row r="70" spans="1:60" s="209" customFormat="1" ht="43.5" customHeight="1" thickBot="1">
      <c r="A70" s="193">
        <v>63</v>
      </c>
      <c r="B70" s="193" t="s">
        <v>17</v>
      </c>
      <c r="C70" s="166" t="s">
        <v>212</v>
      </c>
      <c r="D70" s="211" t="s">
        <v>367</v>
      </c>
      <c r="E70" s="211" t="s">
        <v>368</v>
      </c>
      <c r="F70" s="195" t="s">
        <v>13</v>
      </c>
      <c r="G70" s="166" t="s">
        <v>213</v>
      </c>
      <c r="H70" s="166" t="s">
        <v>118</v>
      </c>
      <c r="I70" s="166" t="s">
        <v>125</v>
      </c>
      <c r="J70" s="210">
        <v>40975</v>
      </c>
      <c r="K70" s="231" t="s">
        <v>242</v>
      </c>
      <c r="L70" s="231" t="s">
        <v>242</v>
      </c>
      <c r="M70" s="231" t="s">
        <v>242</v>
      </c>
      <c r="N70" s="196" t="s">
        <v>243</v>
      </c>
      <c r="O70" s="166" t="s">
        <v>228</v>
      </c>
      <c r="P70" s="166" t="s">
        <v>228</v>
      </c>
      <c r="Q70" s="166" t="s">
        <v>128</v>
      </c>
      <c r="R70" s="197" t="s">
        <v>60</v>
      </c>
      <c r="S70" s="197" t="s">
        <v>60</v>
      </c>
      <c r="T70" s="197" t="s">
        <v>60</v>
      </c>
      <c r="U70" s="197" t="s">
        <v>60</v>
      </c>
      <c r="V70" s="197" t="s">
        <v>60</v>
      </c>
      <c r="W70" s="198" t="s">
        <v>60</v>
      </c>
      <c r="X70" s="199" t="s">
        <v>60</v>
      </c>
      <c r="Y70" s="197" t="s">
        <v>60</v>
      </c>
      <c r="Z70" s="197" t="s">
        <v>60</v>
      </c>
      <c r="AA70" s="197" t="s">
        <v>60</v>
      </c>
      <c r="AB70" s="198" t="s">
        <v>60</v>
      </c>
      <c r="AC70" s="199" t="s">
        <v>60</v>
      </c>
      <c r="AD70" s="197" t="s">
        <v>60</v>
      </c>
      <c r="AE70" s="197" t="s">
        <v>60</v>
      </c>
      <c r="AF70" s="198" t="s">
        <v>60</v>
      </c>
      <c r="AG70" s="197" t="s">
        <v>60</v>
      </c>
      <c r="AH70" s="197" t="s">
        <v>60</v>
      </c>
      <c r="AI70" s="197" t="s">
        <v>60</v>
      </c>
      <c r="AJ70" s="197" t="s">
        <v>60</v>
      </c>
      <c r="AK70" s="197" t="s">
        <v>60</v>
      </c>
      <c r="AL70" s="197" t="s">
        <v>60</v>
      </c>
      <c r="AM70" s="197" t="s">
        <v>60</v>
      </c>
      <c r="AN70" s="198" t="s">
        <v>60</v>
      </c>
      <c r="AO70" s="199" t="s">
        <v>60</v>
      </c>
      <c r="AP70" s="198" t="s">
        <v>60</v>
      </c>
      <c r="AQ70" s="265" t="str">
        <f t="shared" si="14"/>
        <v>No tiene datos personales</v>
      </c>
      <c r="AR70" s="234">
        <v>0</v>
      </c>
      <c r="AS70" s="234" t="s">
        <v>60</v>
      </c>
      <c r="AT70" s="227" t="s">
        <v>40</v>
      </c>
      <c r="AU70" s="213" t="str">
        <f>IF(ISERROR(VLOOKUP(AT70,[5]Listas!$A$3:$E$12,3,0)),"",VLOOKUP(AT70,[5]Listas!$A$3:$E$12,3,0))</f>
        <v>No existe excepción de acceso</v>
      </c>
      <c r="AV70" s="213" t="str">
        <f>IF(ISERROR(VLOOKUP(AT70,[5]Listas!$A$3:$E$12,5,0)),"",VLOOKUP(AT70,[5]Listas!$A$3:$E$12,5,0))</f>
        <v>Información pública y de conocimiento general</v>
      </c>
      <c r="AW70" s="213" t="str">
        <f>IF(ISERROR(VLOOKUP(AT70,[5]Listas!$A$3:$E$12,4,0)),"",VLOOKUP(AT70,[5]Listas!$A$3:$E$12,4,0))</f>
        <v>Información publica y de conocimiento general</v>
      </c>
      <c r="AX70" s="213" t="str">
        <f>IF(ISERROR(VLOOKUP(AT70,[5]Listas!$A$3:$E$12,2,0)),"",VLOOKUP(AT70,[5]Listas!$A$3:$E$12,2,0))</f>
        <v>Información Pública</v>
      </c>
      <c r="AY70" s="201" t="s">
        <v>241</v>
      </c>
      <c r="AZ70" s="202">
        <v>44557</v>
      </c>
      <c r="BA70" s="201" t="s">
        <v>44</v>
      </c>
      <c r="BB70" s="228" t="str">
        <f t="shared" si="17"/>
        <v>BAJA</v>
      </c>
      <c r="BC70" s="229" t="s">
        <v>238</v>
      </c>
      <c r="BD70" s="229" t="s">
        <v>238</v>
      </c>
      <c r="BE70" s="214">
        <f t="shared" si="3"/>
        <v>0</v>
      </c>
      <c r="BF70" s="206" t="str">
        <f t="shared" si="18"/>
        <v>BAJO</v>
      </c>
      <c r="BG70" s="230"/>
      <c r="BH70" s="208"/>
    </row>
    <row r="71" spans="1:60" s="209" customFormat="1" ht="114" customHeight="1" thickBot="1">
      <c r="A71" s="193">
        <v>64</v>
      </c>
      <c r="B71" s="193" t="s">
        <v>17</v>
      </c>
      <c r="C71" s="166" t="s">
        <v>212</v>
      </c>
      <c r="D71" s="277" t="s">
        <v>369</v>
      </c>
      <c r="E71" s="276" t="s">
        <v>470</v>
      </c>
      <c r="F71" s="194" t="s">
        <v>13</v>
      </c>
      <c r="G71" s="166" t="s">
        <v>213</v>
      </c>
      <c r="H71" s="194" t="s">
        <v>118</v>
      </c>
      <c r="I71" s="166" t="s">
        <v>125</v>
      </c>
      <c r="J71" s="210">
        <v>40975</v>
      </c>
      <c r="K71" s="231" t="s">
        <v>242</v>
      </c>
      <c r="L71" s="231" t="s">
        <v>242</v>
      </c>
      <c r="M71" s="231" t="s">
        <v>242</v>
      </c>
      <c r="N71" s="196" t="s">
        <v>243</v>
      </c>
      <c r="O71" s="166" t="s">
        <v>228</v>
      </c>
      <c r="P71" s="166" t="s">
        <v>228</v>
      </c>
      <c r="Q71" s="166" t="s">
        <v>128</v>
      </c>
      <c r="R71" s="233" t="s">
        <v>60</v>
      </c>
      <c r="S71" s="233" t="s">
        <v>60</v>
      </c>
      <c r="T71" s="233" t="s">
        <v>60</v>
      </c>
      <c r="U71" s="233" t="s">
        <v>60</v>
      </c>
      <c r="V71" s="233" t="s">
        <v>60</v>
      </c>
      <c r="W71" s="234" t="s">
        <v>60</v>
      </c>
      <c r="X71" s="235" t="s">
        <v>60</v>
      </c>
      <c r="Y71" s="233" t="s">
        <v>60</v>
      </c>
      <c r="Z71" s="233" t="s">
        <v>60</v>
      </c>
      <c r="AA71" s="233" t="s">
        <v>60</v>
      </c>
      <c r="AB71" s="234" t="s">
        <v>60</v>
      </c>
      <c r="AC71" s="235" t="s">
        <v>60</v>
      </c>
      <c r="AD71" s="233" t="s">
        <v>60</v>
      </c>
      <c r="AE71" s="233" t="s">
        <v>60</v>
      </c>
      <c r="AF71" s="234" t="s">
        <v>60</v>
      </c>
      <c r="AG71" s="233" t="s">
        <v>60</v>
      </c>
      <c r="AH71" s="233" t="s">
        <v>60</v>
      </c>
      <c r="AI71" s="233" t="s">
        <v>60</v>
      </c>
      <c r="AJ71" s="233" t="s">
        <v>60</v>
      </c>
      <c r="AK71" s="233" t="s">
        <v>60</v>
      </c>
      <c r="AL71" s="233" t="s">
        <v>60</v>
      </c>
      <c r="AM71" s="233" t="s">
        <v>60</v>
      </c>
      <c r="AN71" s="234" t="s">
        <v>60</v>
      </c>
      <c r="AO71" s="235" t="s">
        <v>60</v>
      </c>
      <c r="AP71" s="234" t="s">
        <v>60</v>
      </c>
      <c r="AQ71" s="265" t="str">
        <f t="shared" si="14"/>
        <v>No tiene datos personales</v>
      </c>
      <c r="AR71" s="234">
        <v>0</v>
      </c>
      <c r="AS71" s="234" t="s">
        <v>60</v>
      </c>
      <c r="AT71" s="227" t="s">
        <v>40</v>
      </c>
      <c r="AU71" s="236" t="str">
        <f>IF(ISERROR(VLOOKUP(AT71,[5]Listas!$A$3:$E$12,3,0)),"",VLOOKUP(AT71,[5]Listas!$A$3:$E$12,3,0))</f>
        <v>No existe excepción de acceso</v>
      </c>
      <c r="AV71" s="236" t="str">
        <f>IF(ISERROR(VLOOKUP(AT71,[5]Listas!$A$3:$E$12,5,0)),"",VLOOKUP(AT71,[5]Listas!$A$3:$E$12,5,0))</f>
        <v>Información pública y de conocimiento general</v>
      </c>
      <c r="AW71" s="236" t="str">
        <f>IF(ISERROR(VLOOKUP(AT71,[5]Listas!$A$3:$E$12,4,0)),"",VLOOKUP(AT71,[5]Listas!$A$3:$E$12,4,0))</f>
        <v>Información publica y de conocimiento general</v>
      </c>
      <c r="AX71" s="236" t="str">
        <f>IF(ISERROR(VLOOKUP(AT71,[5]Listas!$A$3:$E$12,2,0)),"",VLOOKUP(AT71,[5]Listas!$A$3:$E$12,2,0))</f>
        <v>Información Pública</v>
      </c>
      <c r="AY71" s="201" t="s">
        <v>241</v>
      </c>
      <c r="AZ71" s="202">
        <v>44557</v>
      </c>
      <c r="BA71" s="201" t="s">
        <v>44</v>
      </c>
      <c r="BB71" s="228" t="str">
        <f t="shared" si="17"/>
        <v>BAJA</v>
      </c>
      <c r="BC71" s="229" t="s">
        <v>238</v>
      </c>
      <c r="BD71" s="229" t="s">
        <v>238</v>
      </c>
      <c r="BE71" s="237">
        <f t="shared" si="3"/>
        <v>0</v>
      </c>
      <c r="BF71" s="238" t="str">
        <f t="shared" si="18"/>
        <v>BAJO</v>
      </c>
      <c r="BG71" s="230"/>
      <c r="BH71" s="208"/>
    </row>
    <row r="72" spans="1:60" s="209" customFormat="1" ht="90" customHeight="1" thickBot="1">
      <c r="A72" s="193">
        <v>65</v>
      </c>
      <c r="B72" s="193" t="s">
        <v>17</v>
      </c>
      <c r="C72" s="166" t="s">
        <v>212</v>
      </c>
      <c r="D72" s="211" t="s">
        <v>370</v>
      </c>
      <c r="E72" s="211" t="s">
        <v>471</v>
      </c>
      <c r="F72" s="195" t="s">
        <v>13</v>
      </c>
      <c r="G72" s="166" t="s">
        <v>213</v>
      </c>
      <c r="H72" s="166" t="s">
        <v>119</v>
      </c>
      <c r="I72" s="166" t="s">
        <v>125</v>
      </c>
      <c r="J72" s="210">
        <v>40975</v>
      </c>
      <c r="K72" s="231" t="s">
        <v>242</v>
      </c>
      <c r="L72" s="231" t="s">
        <v>242</v>
      </c>
      <c r="M72" s="231" t="s">
        <v>242</v>
      </c>
      <c r="N72" s="196" t="s">
        <v>243</v>
      </c>
      <c r="O72" s="166" t="s">
        <v>228</v>
      </c>
      <c r="P72" s="166" t="s">
        <v>228</v>
      </c>
      <c r="Q72" s="226" t="s">
        <v>371</v>
      </c>
      <c r="R72" s="197" t="s">
        <v>60</v>
      </c>
      <c r="S72" s="197" t="s">
        <v>60</v>
      </c>
      <c r="T72" s="197" t="s">
        <v>60</v>
      </c>
      <c r="U72" s="197" t="s">
        <v>60</v>
      </c>
      <c r="V72" s="197" t="s">
        <v>60</v>
      </c>
      <c r="W72" s="198" t="s">
        <v>60</v>
      </c>
      <c r="X72" s="199" t="s">
        <v>60</v>
      </c>
      <c r="Y72" s="197" t="s">
        <v>60</v>
      </c>
      <c r="Z72" s="197" t="s">
        <v>60</v>
      </c>
      <c r="AA72" s="197" t="s">
        <v>60</v>
      </c>
      <c r="AB72" s="198" t="s">
        <v>60</v>
      </c>
      <c r="AC72" s="199" t="s">
        <v>60</v>
      </c>
      <c r="AD72" s="197" t="s">
        <v>60</v>
      </c>
      <c r="AE72" s="197" t="s">
        <v>60</v>
      </c>
      <c r="AF72" s="198" t="s">
        <v>60</v>
      </c>
      <c r="AG72" s="197" t="s">
        <v>60</v>
      </c>
      <c r="AH72" s="197" t="s">
        <v>60</v>
      </c>
      <c r="AI72" s="197" t="s">
        <v>60</v>
      </c>
      <c r="AJ72" s="197" t="s">
        <v>60</v>
      </c>
      <c r="AK72" s="197" t="s">
        <v>60</v>
      </c>
      <c r="AL72" s="197" t="s">
        <v>60</v>
      </c>
      <c r="AM72" s="197" t="s">
        <v>60</v>
      </c>
      <c r="AN72" s="198" t="s">
        <v>60</v>
      </c>
      <c r="AO72" s="199" t="s">
        <v>60</v>
      </c>
      <c r="AP72" s="198" t="s">
        <v>60</v>
      </c>
      <c r="AQ72" s="265" t="str">
        <f t="shared" si="14"/>
        <v>No tiene datos personales</v>
      </c>
      <c r="AR72" s="234">
        <v>0</v>
      </c>
      <c r="AS72" s="234" t="s">
        <v>60</v>
      </c>
      <c r="AT72" s="227" t="s">
        <v>40</v>
      </c>
      <c r="AU72" s="213" t="str">
        <f>IF(ISERROR(VLOOKUP(AT72,[5]Listas!$A$3:$E$12,3,0)),"",VLOOKUP(AT72,[5]Listas!$A$3:$E$12,3,0))</f>
        <v>No existe excepción de acceso</v>
      </c>
      <c r="AV72" s="213" t="str">
        <f>IF(ISERROR(VLOOKUP(AT72,[5]Listas!$A$3:$E$12,5,0)),"",VLOOKUP(AT72,[5]Listas!$A$3:$E$12,5,0))</f>
        <v>Información pública y de conocimiento general</v>
      </c>
      <c r="AW72" s="213" t="str">
        <f>IF(ISERROR(VLOOKUP(AT72,[5]Listas!$A$3:$E$12,4,0)),"",VLOOKUP(AT72,[5]Listas!$A$3:$E$12,4,0))</f>
        <v>Información publica y de conocimiento general</v>
      </c>
      <c r="AX72" s="213" t="str">
        <f>IF(ISERROR(VLOOKUP(AT72,[5]Listas!$A$3:$E$12,2,0)),"",VLOOKUP(AT72,[5]Listas!$A$3:$E$12,2,0))</f>
        <v>Información Pública</v>
      </c>
      <c r="AY72" s="201" t="s">
        <v>241</v>
      </c>
      <c r="AZ72" s="202">
        <v>44557</v>
      </c>
      <c r="BA72" s="201" t="s">
        <v>44</v>
      </c>
      <c r="BB72" s="228" t="str">
        <f t="shared" si="17"/>
        <v>BAJA</v>
      </c>
      <c r="BC72" s="229" t="s">
        <v>238</v>
      </c>
      <c r="BD72" s="229" t="s">
        <v>238</v>
      </c>
      <c r="BE72" s="214">
        <f t="shared" si="3"/>
        <v>0</v>
      </c>
      <c r="BF72" s="206" t="str">
        <f t="shared" si="18"/>
        <v>BAJO</v>
      </c>
      <c r="BG72" s="230"/>
      <c r="BH72" s="208"/>
    </row>
    <row r="73" spans="1:60" s="209" customFormat="1" ht="45.75" customHeight="1" thickBot="1">
      <c r="A73" s="193">
        <v>66</v>
      </c>
      <c r="B73" s="193" t="s">
        <v>17</v>
      </c>
      <c r="C73" s="166" t="s">
        <v>212</v>
      </c>
      <c r="D73" s="222" t="s">
        <v>372</v>
      </c>
      <c r="E73" s="211" t="s">
        <v>472</v>
      </c>
      <c r="F73" s="195" t="s">
        <v>13</v>
      </c>
      <c r="G73" s="166" t="s">
        <v>213</v>
      </c>
      <c r="H73" s="166" t="s">
        <v>119</v>
      </c>
      <c r="I73" s="166" t="s">
        <v>125</v>
      </c>
      <c r="J73" s="210">
        <v>40975</v>
      </c>
      <c r="K73" s="231" t="s">
        <v>242</v>
      </c>
      <c r="L73" s="231" t="s">
        <v>242</v>
      </c>
      <c r="M73" s="231" t="s">
        <v>242</v>
      </c>
      <c r="N73" s="196" t="s">
        <v>243</v>
      </c>
      <c r="O73" s="166" t="s">
        <v>228</v>
      </c>
      <c r="P73" s="166" t="s">
        <v>228</v>
      </c>
      <c r="Q73" s="226" t="s">
        <v>373</v>
      </c>
      <c r="R73" s="197" t="s">
        <v>60</v>
      </c>
      <c r="S73" s="197" t="s">
        <v>60</v>
      </c>
      <c r="T73" s="197" t="s">
        <v>60</v>
      </c>
      <c r="U73" s="197" t="s">
        <v>60</v>
      </c>
      <c r="V73" s="197" t="s">
        <v>60</v>
      </c>
      <c r="W73" s="198" t="s">
        <v>60</v>
      </c>
      <c r="X73" s="199" t="s">
        <v>60</v>
      </c>
      <c r="Y73" s="197" t="s">
        <v>60</v>
      </c>
      <c r="Z73" s="197" t="s">
        <v>60</v>
      </c>
      <c r="AA73" s="197" t="s">
        <v>60</v>
      </c>
      <c r="AB73" s="198" t="s">
        <v>60</v>
      </c>
      <c r="AC73" s="199" t="s">
        <v>60</v>
      </c>
      <c r="AD73" s="197" t="s">
        <v>60</v>
      </c>
      <c r="AE73" s="197" t="s">
        <v>60</v>
      </c>
      <c r="AF73" s="198" t="s">
        <v>60</v>
      </c>
      <c r="AG73" s="197" t="s">
        <v>60</v>
      </c>
      <c r="AH73" s="197" t="s">
        <v>60</v>
      </c>
      <c r="AI73" s="197" t="s">
        <v>60</v>
      </c>
      <c r="AJ73" s="197" t="s">
        <v>60</v>
      </c>
      <c r="AK73" s="197" t="s">
        <v>60</v>
      </c>
      <c r="AL73" s="197" t="s">
        <v>60</v>
      </c>
      <c r="AM73" s="197" t="s">
        <v>60</v>
      </c>
      <c r="AN73" s="198" t="s">
        <v>60</v>
      </c>
      <c r="AO73" s="199" t="s">
        <v>60</v>
      </c>
      <c r="AP73" s="198" t="s">
        <v>60</v>
      </c>
      <c r="AQ73" s="265" t="str">
        <f t="shared" si="14"/>
        <v>No tiene datos personales</v>
      </c>
      <c r="AR73" s="234">
        <v>0</v>
      </c>
      <c r="AS73" s="234" t="s">
        <v>60</v>
      </c>
      <c r="AT73" s="227" t="s">
        <v>40</v>
      </c>
      <c r="AU73" s="213" t="str">
        <f>IF(ISERROR(VLOOKUP(AT73,[5]Listas!$A$3:$E$12,3,0)),"",VLOOKUP(AT73,[5]Listas!$A$3:$E$12,3,0))</f>
        <v>No existe excepción de acceso</v>
      </c>
      <c r="AV73" s="213" t="str">
        <f>IF(ISERROR(VLOOKUP(AT73,[5]Listas!$A$3:$E$12,5,0)),"",VLOOKUP(AT73,[5]Listas!$A$3:$E$12,5,0))</f>
        <v>Información pública y de conocimiento general</v>
      </c>
      <c r="AW73" s="213" t="str">
        <f>IF(ISERROR(VLOOKUP(AT73,[5]Listas!$A$3:$E$12,4,0)),"",VLOOKUP(AT73,[5]Listas!$A$3:$E$12,4,0))</f>
        <v>Información publica y de conocimiento general</v>
      </c>
      <c r="AX73" s="213" t="str">
        <f>IF(ISERROR(VLOOKUP(AT73,[5]Listas!$A$3:$E$12,2,0)),"",VLOOKUP(AT73,[5]Listas!$A$3:$E$12,2,0))</f>
        <v>Información Pública</v>
      </c>
      <c r="AY73" s="201" t="s">
        <v>241</v>
      </c>
      <c r="AZ73" s="202">
        <v>44557</v>
      </c>
      <c r="BA73" s="201" t="s">
        <v>44</v>
      </c>
      <c r="BB73" s="228" t="str">
        <f t="shared" si="17"/>
        <v>BAJA</v>
      </c>
      <c r="BC73" s="229" t="s">
        <v>238</v>
      </c>
      <c r="BD73" s="229" t="s">
        <v>238</v>
      </c>
      <c r="BE73" s="214">
        <f t="shared" ref="BE73:BE82" si="19">MAX(BB73,BC73:BD73)</f>
        <v>0</v>
      </c>
      <c r="BF73" s="206" t="str">
        <f t="shared" si="18"/>
        <v>BAJO</v>
      </c>
      <c r="BG73" s="230"/>
      <c r="BH73" s="208"/>
    </row>
    <row r="74" spans="1:60" s="209" customFormat="1" ht="45.75" customHeight="1" thickBot="1">
      <c r="A74" s="193">
        <v>67</v>
      </c>
      <c r="B74" s="193" t="s">
        <v>17</v>
      </c>
      <c r="C74" s="166" t="s">
        <v>212</v>
      </c>
      <c r="D74" s="276" t="s">
        <v>374</v>
      </c>
      <c r="E74" s="278" t="s">
        <v>473</v>
      </c>
      <c r="F74" s="194" t="s">
        <v>13</v>
      </c>
      <c r="G74" s="166" t="s">
        <v>213</v>
      </c>
      <c r="H74" s="194" t="s">
        <v>119</v>
      </c>
      <c r="I74" s="166" t="s">
        <v>125</v>
      </c>
      <c r="J74" s="210">
        <v>40975</v>
      </c>
      <c r="K74" s="231" t="s">
        <v>242</v>
      </c>
      <c r="L74" s="231" t="s">
        <v>242</v>
      </c>
      <c r="M74" s="231" t="s">
        <v>242</v>
      </c>
      <c r="N74" s="196" t="s">
        <v>243</v>
      </c>
      <c r="O74" s="194" t="s">
        <v>228</v>
      </c>
      <c r="P74" s="194" t="s">
        <v>228</v>
      </c>
      <c r="Q74" s="194" t="s">
        <v>128</v>
      </c>
      <c r="R74" s="233" t="s">
        <v>60</v>
      </c>
      <c r="S74" s="233" t="s">
        <v>60</v>
      </c>
      <c r="T74" s="233" t="s">
        <v>60</v>
      </c>
      <c r="U74" s="233" t="s">
        <v>60</v>
      </c>
      <c r="V74" s="233" t="s">
        <v>60</v>
      </c>
      <c r="W74" s="234" t="s">
        <v>60</v>
      </c>
      <c r="X74" s="235" t="s">
        <v>60</v>
      </c>
      <c r="Y74" s="233" t="s">
        <v>60</v>
      </c>
      <c r="Z74" s="233" t="s">
        <v>60</v>
      </c>
      <c r="AA74" s="233" t="s">
        <v>60</v>
      </c>
      <c r="AB74" s="234" t="s">
        <v>60</v>
      </c>
      <c r="AC74" s="235" t="s">
        <v>60</v>
      </c>
      <c r="AD74" s="233" t="s">
        <v>60</v>
      </c>
      <c r="AE74" s="233" t="s">
        <v>60</v>
      </c>
      <c r="AF74" s="234" t="s">
        <v>60</v>
      </c>
      <c r="AG74" s="233" t="s">
        <v>60</v>
      </c>
      <c r="AH74" s="233" t="s">
        <v>60</v>
      </c>
      <c r="AI74" s="233" t="s">
        <v>60</v>
      </c>
      <c r="AJ74" s="233" t="s">
        <v>60</v>
      </c>
      <c r="AK74" s="233" t="s">
        <v>60</v>
      </c>
      <c r="AL74" s="233" t="s">
        <v>60</v>
      </c>
      <c r="AM74" s="233" t="s">
        <v>60</v>
      </c>
      <c r="AN74" s="234" t="s">
        <v>60</v>
      </c>
      <c r="AO74" s="235" t="s">
        <v>60</v>
      </c>
      <c r="AP74" s="234" t="s">
        <v>60</v>
      </c>
      <c r="AQ74" s="265" t="str">
        <f t="shared" si="14"/>
        <v>No tiene datos personales</v>
      </c>
      <c r="AR74" s="234">
        <v>0</v>
      </c>
      <c r="AS74" s="234" t="s">
        <v>60</v>
      </c>
      <c r="AT74" s="227" t="s">
        <v>40</v>
      </c>
      <c r="AU74" s="236" t="str">
        <f>IF(ISERROR(VLOOKUP(AT74,[5]Listas!$A$3:$E$12,3,0)),"",VLOOKUP(AT74,[5]Listas!$A$3:$E$12,3,0))</f>
        <v>No existe excepción de acceso</v>
      </c>
      <c r="AV74" s="236" t="str">
        <f>IF(ISERROR(VLOOKUP(AT74,[5]Listas!$A$3:$E$12,5,0)),"",VLOOKUP(AT74,[5]Listas!$A$3:$E$12,5,0))</f>
        <v>Información pública y de conocimiento general</v>
      </c>
      <c r="AW74" s="236" t="str">
        <f>IF(ISERROR(VLOOKUP(AT74,[5]Listas!$A$3:$E$12,4,0)),"",VLOOKUP(AT74,[5]Listas!$A$3:$E$12,4,0))</f>
        <v>Información publica y de conocimiento general</v>
      </c>
      <c r="AX74" s="236" t="str">
        <f>IF(ISERROR(VLOOKUP(AT74,[5]Listas!$A$3:$E$12,2,0)),"",VLOOKUP(AT74,[5]Listas!$A$3:$E$12,2,0))</f>
        <v>Información Pública</v>
      </c>
      <c r="AY74" s="201" t="s">
        <v>241</v>
      </c>
      <c r="AZ74" s="202">
        <v>44557</v>
      </c>
      <c r="BA74" s="201" t="s">
        <v>44</v>
      </c>
      <c r="BB74" s="228" t="str">
        <f t="shared" si="17"/>
        <v>BAJA</v>
      </c>
      <c r="BC74" s="229" t="s">
        <v>238</v>
      </c>
      <c r="BD74" s="229" t="s">
        <v>238</v>
      </c>
      <c r="BE74" s="237">
        <f t="shared" si="19"/>
        <v>0</v>
      </c>
      <c r="BF74" s="238" t="str">
        <f t="shared" si="18"/>
        <v>BAJO</v>
      </c>
      <c r="BG74" s="230"/>
      <c r="BH74" s="208"/>
    </row>
    <row r="75" spans="1:60" s="209" customFormat="1" ht="50.25" customHeight="1" thickBot="1">
      <c r="A75" s="193">
        <v>68</v>
      </c>
      <c r="B75" s="193" t="s">
        <v>17</v>
      </c>
      <c r="C75" s="166" t="s">
        <v>212</v>
      </c>
      <c r="D75" s="211" t="s">
        <v>375</v>
      </c>
      <c r="E75" s="211" t="s">
        <v>474</v>
      </c>
      <c r="F75" s="195" t="s">
        <v>13</v>
      </c>
      <c r="G75" s="166" t="s">
        <v>213</v>
      </c>
      <c r="H75" s="166" t="s">
        <v>118</v>
      </c>
      <c r="I75" s="166" t="s">
        <v>125</v>
      </c>
      <c r="J75" s="210">
        <v>40975</v>
      </c>
      <c r="K75" s="196" t="s">
        <v>242</v>
      </c>
      <c r="L75" s="196" t="s">
        <v>242</v>
      </c>
      <c r="M75" s="196" t="s">
        <v>242</v>
      </c>
      <c r="N75" s="196" t="s">
        <v>243</v>
      </c>
      <c r="O75" s="166" t="s">
        <v>230</v>
      </c>
      <c r="P75" s="166" t="s">
        <v>230</v>
      </c>
      <c r="Q75" s="226" t="s">
        <v>376</v>
      </c>
      <c r="R75" s="197" t="s">
        <v>60</v>
      </c>
      <c r="S75" s="197" t="s">
        <v>60</v>
      </c>
      <c r="T75" s="197" t="s">
        <v>60</v>
      </c>
      <c r="U75" s="197" t="s">
        <v>60</v>
      </c>
      <c r="V75" s="197" t="s">
        <v>60</v>
      </c>
      <c r="W75" s="198" t="s">
        <v>60</v>
      </c>
      <c r="X75" s="199" t="s">
        <v>60</v>
      </c>
      <c r="Y75" s="197" t="s">
        <v>60</v>
      </c>
      <c r="Z75" s="197" t="s">
        <v>60</v>
      </c>
      <c r="AA75" s="197" t="s">
        <v>60</v>
      </c>
      <c r="AB75" s="198" t="s">
        <v>60</v>
      </c>
      <c r="AC75" s="199" t="s">
        <v>60</v>
      </c>
      <c r="AD75" s="197" t="s">
        <v>60</v>
      </c>
      <c r="AE75" s="197" t="s">
        <v>60</v>
      </c>
      <c r="AF75" s="198" t="s">
        <v>60</v>
      </c>
      <c r="AG75" s="197" t="s">
        <v>60</v>
      </c>
      <c r="AH75" s="197" t="s">
        <v>60</v>
      </c>
      <c r="AI75" s="197" t="s">
        <v>60</v>
      </c>
      <c r="AJ75" s="197" t="s">
        <v>60</v>
      </c>
      <c r="AK75" s="197" t="s">
        <v>60</v>
      </c>
      <c r="AL75" s="197" t="s">
        <v>60</v>
      </c>
      <c r="AM75" s="197" t="s">
        <v>60</v>
      </c>
      <c r="AN75" s="198" t="s">
        <v>60</v>
      </c>
      <c r="AO75" s="199" t="s">
        <v>60</v>
      </c>
      <c r="AP75" s="198" t="s">
        <v>60</v>
      </c>
      <c r="AQ75" s="265" t="str">
        <f t="shared" si="14"/>
        <v>No tiene datos personales</v>
      </c>
      <c r="AR75" s="234">
        <v>0</v>
      </c>
      <c r="AS75" s="234" t="s">
        <v>60</v>
      </c>
      <c r="AT75" s="227" t="s">
        <v>40</v>
      </c>
      <c r="AU75" s="213" t="str">
        <f>IF(ISERROR(VLOOKUP(AT75,[5]Listas!$A$3:$E$12,3,0)),"",VLOOKUP(AT75,[5]Listas!$A$3:$E$12,3,0))</f>
        <v>No existe excepción de acceso</v>
      </c>
      <c r="AV75" s="213" t="str">
        <f>IF(ISERROR(VLOOKUP(AT75,[5]Listas!$A$3:$E$12,5,0)),"",VLOOKUP(AT75,[5]Listas!$A$3:$E$12,5,0))</f>
        <v>Información pública y de conocimiento general</v>
      </c>
      <c r="AW75" s="213" t="str">
        <f>IF(ISERROR(VLOOKUP(AT75,[5]Listas!$A$3:$E$12,4,0)),"",VLOOKUP(AT75,[5]Listas!$A$3:$E$12,4,0))</f>
        <v>Información publica y de conocimiento general</v>
      </c>
      <c r="AX75" s="213" t="str">
        <f>IF(ISERROR(VLOOKUP(AT75,[5]Listas!$A$3:$E$12,2,0)),"",VLOOKUP(AT75,[5]Listas!$A$3:$E$12,2,0))</f>
        <v>Información Pública</v>
      </c>
      <c r="AY75" s="201" t="s">
        <v>241</v>
      </c>
      <c r="AZ75" s="202">
        <v>44557</v>
      </c>
      <c r="BA75" s="201" t="s">
        <v>44</v>
      </c>
      <c r="BB75" s="228" t="str">
        <f t="shared" si="17"/>
        <v>BAJA</v>
      </c>
      <c r="BC75" s="229" t="s">
        <v>238</v>
      </c>
      <c r="BD75" s="229" t="s">
        <v>238</v>
      </c>
      <c r="BE75" s="214">
        <f t="shared" si="19"/>
        <v>0</v>
      </c>
      <c r="BF75" s="206" t="str">
        <f t="shared" si="18"/>
        <v>BAJO</v>
      </c>
      <c r="BG75" s="230"/>
      <c r="BH75" s="208"/>
    </row>
    <row r="76" spans="1:60" s="209" customFormat="1" ht="71.25" customHeight="1" thickBot="1">
      <c r="A76" s="193">
        <v>69</v>
      </c>
      <c r="B76" s="193" t="s">
        <v>17</v>
      </c>
      <c r="C76" s="166" t="s">
        <v>212</v>
      </c>
      <c r="D76" s="211" t="s">
        <v>377</v>
      </c>
      <c r="E76" s="278" t="s">
        <v>475</v>
      </c>
      <c r="F76" s="195" t="s">
        <v>13</v>
      </c>
      <c r="G76" s="166" t="s">
        <v>213</v>
      </c>
      <c r="H76" s="166" t="s">
        <v>118</v>
      </c>
      <c r="I76" s="166" t="s">
        <v>124</v>
      </c>
      <c r="J76" s="196">
        <v>40975</v>
      </c>
      <c r="K76" s="196" t="s">
        <v>248</v>
      </c>
      <c r="L76" s="196" t="s">
        <v>248</v>
      </c>
      <c r="M76" s="196" t="s">
        <v>248</v>
      </c>
      <c r="N76" s="196" t="s">
        <v>243</v>
      </c>
      <c r="O76" s="166" t="s">
        <v>221</v>
      </c>
      <c r="P76" s="166" t="s">
        <v>221</v>
      </c>
      <c r="Q76" s="166" t="s">
        <v>128</v>
      </c>
      <c r="R76" s="197" t="s">
        <v>60</v>
      </c>
      <c r="S76" s="197" t="s">
        <v>60</v>
      </c>
      <c r="T76" s="197" t="s">
        <v>60</v>
      </c>
      <c r="U76" s="197" t="s">
        <v>60</v>
      </c>
      <c r="V76" s="197" t="s">
        <v>60</v>
      </c>
      <c r="W76" s="198" t="s">
        <v>60</v>
      </c>
      <c r="X76" s="199" t="s">
        <v>60</v>
      </c>
      <c r="Y76" s="197" t="s">
        <v>58</v>
      </c>
      <c r="Z76" s="197" t="s">
        <v>60</v>
      </c>
      <c r="AA76" s="197" t="s">
        <v>60</v>
      </c>
      <c r="AB76" s="198" t="s">
        <v>60</v>
      </c>
      <c r="AC76" s="199" t="s">
        <v>60</v>
      </c>
      <c r="AD76" s="197" t="s">
        <v>60</v>
      </c>
      <c r="AE76" s="197" t="s">
        <v>60</v>
      </c>
      <c r="AF76" s="198" t="s">
        <v>60</v>
      </c>
      <c r="AG76" s="197" t="s">
        <v>60</v>
      </c>
      <c r="AH76" s="197" t="s">
        <v>60</v>
      </c>
      <c r="AI76" s="197" t="s">
        <v>60</v>
      </c>
      <c r="AJ76" s="197" t="s">
        <v>60</v>
      </c>
      <c r="AK76" s="197" t="s">
        <v>60</v>
      </c>
      <c r="AL76" s="197" t="s">
        <v>60</v>
      </c>
      <c r="AM76" s="197" t="s">
        <v>60</v>
      </c>
      <c r="AN76" s="198" t="s">
        <v>60</v>
      </c>
      <c r="AO76" s="199" t="s">
        <v>60</v>
      </c>
      <c r="AP76" s="198" t="s">
        <v>60</v>
      </c>
      <c r="AQ76" s="265" t="str">
        <f>IF(CONCATENATE(IF(COUNTIF(R76:W76,"SI"),CONCATENATE("- Públicos",CHAR(10)),""),IF(COUNTIF(AC76:AF76,"SI"),CONCATENATE("- Privados",CHAR(10)),""),IF(COUNTIF(X76:AB76,"SI"),CONCATENATE("- Semi-privados",CHAR(10)),""),IF(COUNTIF(AG76:AN76,"SI"),CONCATENATE("- Sensibles",CHAR(10)),""),IF(COUNTIF(AO76:AP76,"SI"),"- De Población Vulnerable",""))&lt;&gt;"",CONCATENATE(IF(COUNTIF(R76:W76,"SI"),CONCATENATE("- Públicos",CHAR(10)),""),IF(COUNTIF(AC76:AF76,"SI"),CONCATENATE("- Privados",CHAR(10)),""),IF(COUNTIF(X76:AB76,"SI"),CONCATENATE("- Semi-privados",CHAR(10)),""),IF(COUNTIF(AG76:AN76,"SI"),CONCATENATE("- Sensibles",CHAR(10)),""),IF(COUNTIF(AO76:AP76,"SI"),"- De Población Vulnerable","")),"No tiene datos personales")</f>
        <v xml:space="preserve">- Semi-privados
</v>
      </c>
      <c r="AR76" s="234">
        <v>0</v>
      </c>
      <c r="AS76" s="234" t="s">
        <v>60</v>
      </c>
      <c r="AT76" s="227" t="s">
        <v>25</v>
      </c>
      <c r="AU76" s="200" t="str">
        <f>IF(ISERROR(VLOOKUP(AT76,[6]Listas!$A$3:$E$12,3,0)),"",VLOOKUP(AT76,[6]Listas!$A$3:$E$12,3,0))</f>
        <v>Ley 1755 de 2015, artículo 24, numeral 3.</v>
      </c>
      <c r="AV76" s="200" t="str">
        <f>IF(ISERROR(VLOOKUP(AT76,[6]Listas!$A$3:$E$12,5,0)),"",VLOOKUP(AT76,[6]Listas!$A$3:$E$12,5,0))</f>
        <v>El derecho de toda persona a la intimidad, bajo las limitaciones propias que impone la condición de empleado o servidor publico.</v>
      </c>
      <c r="AW76" s="200" t="str">
        <f>IF(ISERROR(VLOOKUP(AT76,[6]Listas!$A$3:$E$12,4,0)),"",VLOOKUP(AT76,[6]Listas!$A$3:$E$12,4,0))</f>
        <v>Información exceptuada por daño de derechos a personas naturales o jurídicas. Artículo 18 Ley 1712 de 2014. / Ley 1581 de 2012.</v>
      </c>
      <c r="AX76" s="200" t="str">
        <f>IF(ISERROR(VLOOKUP(AT76,[6]Listas!$A$3:$E$13,2,0)),"",VLOOKUP(AT76,[6]Listas!$A$3:$E$13,2,0))</f>
        <v>Pública Clasificada</v>
      </c>
      <c r="AY76" s="201" t="s">
        <v>113</v>
      </c>
      <c r="AZ76" s="202">
        <v>44522</v>
      </c>
      <c r="BA76" s="201" t="s">
        <v>149</v>
      </c>
      <c r="BB76" s="203" t="str">
        <f>IF(AX76="Pública Reservada","ALTA",IF(AX76="Pública Clasificada","MEDIA",IF(AX76="Información Pública","BAJA",IF(AX76="No Clasificada","Pública Reservada "))))</f>
        <v>MEDIA</v>
      </c>
      <c r="BC76" s="204" t="s">
        <v>239</v>
      </c>
      <c r="BD76" s="204" t="s">
        <v>239</v>
      </c>
      <c r="BE76" s="205">
        <f t="shared" si="19"/>
        <v>0</v>
      </c>
      <c r="BF76" s="206" t="str">
        <f>IF(AND(BB76="BAJA",BC76="BAJA",BD76="BAJA"),"BAJO",IF(AND(BB76="MEDIA",BC76="BAJA",BD76="BAJA"),"MEDIO",IF(AND(BB76="BAJA",BC76="MEDIA",BD76="BAJA"),"MEDIO",IF(AND(BB76="BAJA",BC76="BAJA",BD76="MEDIA"),"MEDIO",IF(AND(BB76="MEDIA",BC76="MEDIA",BD76="MEDIA"),"MEDIO",IF(AND(BB76="ALTA",BC76="MEDIA",BD76="ALTA"),"ALTO",IF(AND(BB76="MEDIA",BC76="MEDIA",BD76="BAJA"),"MEDIO",IF(AND(BB76="BAJA",BC76="MEDIA",BD76="MEDIA"),"MEDIO",IF(AND(BB76="MEDIA",BC76="BAJA",BD76="MEDIA"),"MEDIO",IF(AND(BB76="ALTA",BC76="ALTA",BD76="BAJA"),"ALTO",IF(AND(BB76="ALTA",BC76="ALTA",BD76="MEDIA"),"ALTO",IF(AND(BB76="ALTA",BC76="ALTA",BD76="ALTA"),"ALTO",IF(AND(BB76="ALTA",BC76="BAJA",BD76="ALTA"),"ALTO",IF(AND(BB76="MEDIA",BC76="BAJA",BD76="ALTA"),"MEDIO",IF(AND(BB76="BAJA",BC76="ALTA",BD76="MEDIA"),"MEDIO",IF(AND(BB76="MEDIA",BC76="ALTA",BD76="MEDIA"),"MEDIO",IF(AND(BB76="ALTA",BC76="BAJA",BD76="BAJA"),"MEDIO",IF(AND(BB76="MEDIA",BC76="ALTA",BD76="ALTA"),"ALTO",IF(AND(BB76="BAJA",BC76="ALTA",BD76="ALTA"),"ALTO",IF(AND(BB76="BAJA",BC76="BAJA",BD76="ALTA"),"MEDIO",IF(AND(BB76="BAJA",BC76="MEDIA",BD76="ALTA"),"MEDIO",IF(AND(BB76="MEDIA",BC76="ALTA",BD76="BAJA"),"MEDIO",IF(AND(BB76="ALTA",BC76="BAJA",BD76="MEDIA"),"MEDIO",IF(AND(BB76="ALTA",BC76="MEDIA",BD76="MEDIA"),"MEDIO",IF(AND(BB76="ALTA",BC76="MEDIA",BD76="BAJA"),"MEDIO"," ")))))))))))))))))))))))))</f>
        <v>MEDIO</v>
      </c>
      <c r="BG76" s="230"/>
      <c r="BH76" s="208"/>
    </row>
    <row r="77" spans="1:60" s="209" customFormat="1" ht="83.25" customHeight="1" thickBot="1">
      <c r="A77" s="193">
        <v>70</v>
      </c>
      <c r="B77" s="193" t="s">
        <v>17</v>
      </c>
      <c r="C77" s="166" t="s">
        <v>212</v>
      </c>
      <c r="D77" s="211" t="s">
        <v>378</v>
      </c>
      <c r="E77" s="211" t="s">
        <v>476</v>
      </c>
      <c r="F77" s="195" t="s">
        <v>13</v>
      </c>
      <c r="G77" s="166" t="s">
        <v>213</v>
      </c>
      <c r="H77" s="166" t="s">
        <v>118</v>
      </c>
      <c r="I77" s="166" t="s">
        <v>124</v>
      </c>
      <c r="J77" s="196">
        <v>40975</v>
      </c>
      <c r="K77" s="196" t="s">
        <v>248</v>
      </c>
      <c r="L77" s="196" t="s">
        <v>248</v>
      </c>
      <c r="M77" s="196" t="s">
        <v>248</v>
      </c>
      <c r="N77" s="196" t="s">
        <v>243</v>
      </c>
      <c r="O77" s="166" t="s">
        <v>228</v>
      </c>
      <c r="P77" s="166" t="s">
        <v>228</v>
      </c>
      <c r="Q77" s="166" t="s">
        <v>128</v>
      </c>
      <c r="R77" s="197" t="s">
        <v>60</v>
      </c>
      <c r="S77" s="197" t="s">
        <v>60</v>
      </c>
      <c r="T77" s="197" t="s">
        <v>60</v>
      </c>
      <c r="U77" s="197" t="s">
        <v>60</v>
      </c>
      <c r="V77" s="197" t="s">
        <v>60</v>
      </c>
      <c r="W77" s="198" t="s">
        <v>60</v>
      </c>
      <c r="X77" s="199" t="s">
        <v>60</v>
      </c>
      <c r="Y77" s="197" t="s">
        <v>60</v>
      </c>
      <c r="Z77" s="197" t="s">
        <v>60</v>
      </c>
      <c r="AA77" s="197" t="s">
        <v>60</v>
      </c>
      <c r="AB77" s="198" t="s">
        <v>60</v>
      </c>
      <c r="AC77" s="199" t="s">
        <v>60</v>
      </c>
      <c r="AD77" s="197" t="s">
        <v>60</v>
      </c>
      <c r="AE77" s="197" t="s">
        <v>60</v>
      </c>
      <c r="AF77" s="198" t="s">
        <v>60</v>
      </c>
      <c r="AG77" s="197" t="s">
        <v>60</v>
      </c>
      <c r="AH77" s="197" t="s">
        <v>60</v>
      </c>
      <c r="AI77" s="197" t="s">
        <v>60</v>
      </c>
      <c r="AJ77" s="197" t="s">
        <v>60</v>
      </c>
      <c r="AK77" s="197" t="s">
        <v>60</v>
      </c>
      <c r="AL77" s="197" t="s">
        <v>60</v>
      </c>
      <c r="AM77" s="197" t="s">
        <v>60</v>
      </c>
      <c r="AN77" s="198" t="s">
        <v>58</v>
      </c>
      <c r="AO77" s="199" t="s">
        <v>60</v>
      </c>
      <c r="AP77" s="198" t="s">
        <v>60</v>
      </c>
      <c r="AQ77" s="265" t="str">
        <f t="shared" ref="AQ77:AQ82" si="20">IF(CONCATENATE(IF(COUNTIF(R77:W77,"SI"),CONCATENATE("- Públicos",CHAR(10)),""),IF(COUNTIF(AC77:AF77,"SI"),CONCATENATE("- Privados",CHAR(10)),""),IF(COUNTIF(X77:AB77,"SI"),CONCATENATE("- Semi-privados",CHAR(10)),""),IF(COUNTIF(AG77:AN77,"SI"),CONCATENATE("- Sensibles",CHAR(10)),""),IF(COUNTIF(AO77:AP77,"SI"),"- De Población Vulnerable",""))&lt;&gt;"",CONCATENATE(IF(COUNTIF(R77:W77,"SI"),CONCATENATE("- Públicos",CHAR(10)),""),IF(COUNTIF(AC77:AF77,"SI"),CONCATENATE("- Privados",CHAR(10)),""),IF(COUNTIF(X77:AB77,"SI"),CONCATENATE("- Semi-privados",CHAR(10)),""),IF(COUNTIF(AG77:AN77,"SI"),CONCATENATE("- Sensibles",CHAR(10)),""),IF(COUNTIF(AO77:AP77,"SI"),"- De Población Vulnerable","")),"No tiene datos personales")</f>
        <v xml:space="preserve">- Sensibles
</v>
      </c>
      <c r="AR77" s="234">
        <v>0</v>
      </c>
      <c r="AS77" s="234" t="s">
        <v>60</v>
      </c>
      <c r="AT77" s="268" t="s">
        <v>25</v>
      </c>
      <c r="AU77" s="213" t="str">
        <f>IF(ISERROR(VLOOKUP(AT77,[6]Listas!$A$3:$E$12,3,0)),"",VLOOKUP(AT77,[6]Listas!$A$3:$E$12,3,0))</f>
        <v>Ley 1755 de 2015, artículo 24, numeral 3.</v>
      </c>
      <c r="AV77" s="213" t="str">
        <f>IF(ISERROR(VLOOKUP(AT77,[6]Listas!$A$3:$E$12,5,0)),"",VLOOKUP(AT77,[6]Listas!$A$3:$E$12,5,0))</f>
        <v>El derecho de toda persona a la intimidad, bajo las limitaciones propias que impone la condición de empleado o servidor publico.</v>
      </c>
      <c r="AW77" s="213" t="str">
        <f>IF(ISERROR(VLOOKUP(AT77,[6]Listas!$A$3:$E$12,4,0)),"",VLOOKUP(AT77,[6]Listas!$A$3:$E$12,4,0))</f>
        <v>Información exceptuada por daño de derechos a personas naturales o jurídicas. Artículo 18 Ley 1712 de 2014. / Ley 1581 de 2012.</v>
      </c>
      <c r="AX77" s="213" t="str">
        <f>IF(ISERROR(VLOOKUP(AT77,[6]Listas!$A$3:$E$12,2,0)),"",VLOOKUP(AT77,[6]Listas!$A$3:$E$12,2,0))</f>
        <v>Pública Clasificada</v>
      </c>
      <c r="AY77" s="201" t="s">
        <v>113</v>
      </c>
      <c r="AZ77" s="202">
        <v>44522</v>
      </c>
      <c r="BA77" s="201" t="s">
        <v>149</v>
      </c>
      <c r="BB77" s="203" t="str">
        <f t="shared" ref="BB77:BB82" si="21">IF(AX77="Pública Reservada","ALTA",IF(AX77="Pública Clasificada","MEDIA",IF(AX77="Información Pública","BAJA",IF(AX77="No Clasificada","Pública Reservada "))))</f>
        <v>MEDIA</v>
      </c>
      <c r="BC77" s="204" t="s">
        <v>239</v>
      </c>
      <c r="BD77" s="204" t="s">
        <v>239</v>
      </c>
      <c r="BE77" s="214">
        <f t="shared" si="19"/>
        <v>0</v>
      </c>
      <c r="BF77" s="206" t="str">
        <f t="shared" ref="BF77:BF82" si="22">IF(AND(BB77="BAJA",BC77="BAJA",BD77="BAJA"),"BAJO",IF(AND(BB77="MEDIA",BC77="BAJA",BD77="BAJA"),"MEDIO",IF(AND(BB77="BAJA",BC77="MEDIA",BD77="BAJA"),"MEDIO",IF(AND(BB77="BAJA",BC77="BAJA",BD77="MEDIA"),"MEDIO",IF(AND(BB77="MEDIA",BC77="MEDIA",BD77="MEDIA"),"MEDIO",IF(AND(BB77="ALTA",BC77="MEDIA",BD77="ALTA"),"ALTO",IF(AND(BB77="MEDIA",BC77="MEDIA",BD77="BAJA"),"MEDIO",IF(AND(BB77="BAJA",BC77="MEDIA",BD77="MEDIA"),"MEDIO",IF(AND(BB77="MEDIA",BC77="BAJA",BD77="MEDIA"),"MEDIO",IF(AND(BB77="ALTA",BC77="ALTA",BD77="BAJA"),"ALTO",IF(AND(BB77="ALTA",BC77="ALTA",BD77="MEDIA"),"ALTO",IF(AND(BB77="ALTA",BC77="ALTA",BD77="ALTA"),"ALTO",IF(AND(BB77="ALTA",BC77="BAJA",BD77="ALTA"),"ALTO",IF(AND(BB77="MEDIA",BC77="BAJA",BD77="ALTA"),"MEDIO",IF(AND(BB77="BAJA",BC77="ALTA",BD77="MEDIA"),"MEDIO",IF(AND(BB77="MEDIA",BC77="ALTA",BD77="MEDIA"),"MEDIO",IF(AND(BB77="ALTA",BC77="BAJA",BD77="BAJA"),"MEDIO",IF(AND(BB77="MEDIA",BC77="ALTA",BD77="ALTA"),"ALTO",IF(AND(BB77="BAJA",BC77="ALTA",BD77="ALTA"),"ALTO",IF(AND(BB77="BAJA",BC77="BAJA",BD77="ALTA"),"MEDIO",IF(AND(BB77="BAJA",BC77="MEDIA",BD77="ALTA"),"MEDIO",IF(AND(BB77="MEDIA",BC77="ALTA",BD77="BAJA"),"MEDIO",IF(AND(BB77="ALTA",BC77="BAJA",BD77="MEDIA"),"MEDIO",IF(AND(BB77="ALTA",BC77="MEDIA",BD77="MEDIA"),"MEDIO",IF(AND(BB77="ALTA",BC77="MEDIA",BD77="BAJA"),"MEDIO"," ")))))))))))))))))))))))))</f>
        <v>MEDIO</v>
      </c>
      <c r="BG77" s="230"/>
      <c r="BH77" s="208"/>
    </row>
    <row r="78" spans="1:60" s="209" customFormat="1" ht="67.5" customHeight="1" thickBot="1">
      <c r="A78" s="193">
        <v>71</v>
      </c>
      <c r="B78" s="193" t="s">
        <v>17</v>
      </c>
      <c r="C78" s="166" t="s">
        <v>212</v>
      </c>
      <c r="D78" s="222" t="s">
        <v>379</v>
      </c>
      <c r="E78" s="278" t="s">
        <v>477</v>
      </c>
      <c r="F78" s="195" t="s">
        <v>13</v>
      </c>
      <c r="G78" s="166" t="s">
        <v>213</v>
      </c>
      <c r="H78" s="166" t="s">
        <v>119</v>
      </c>
      <c r="I78" s="166" t="s">
        <v>124</v>
      </c>
      <c r="J78" s="196">
        <v>40975</v>
      </c>
      <c r="K78" s="196" t="s">
        <v>248</v>
      </c>
      <c r="L78" s="196" t="s">
        <v>248</v>
      </c>
      <c r="M78" s="196" t="s">
        <v>248</v>
      </c>
      <c r="N78" s="196" t="s">
        <v>243</v>
      </c>
      <c r="O78" s="166" t="s">
        <v>221</v>
      </c>
      <c r="P78" s="166" t="s">
        <v>221</v>
      </c>
      <c r="Q78" s="166" t="s">
        <v>128</v>
      </c>
      <c r="R78" s="197" t="s">
        <v>60</v>
      </c>
      <c r="S78" s="197" t="s">
        <v>60</v>
      </c>
      <c r="T78" s="197" t="s">
        <v>60</v>
      </c>
      <c r="U78" s="197" t="s">
        <v>60</v>
      </c>
      <c r="V78" s="197" t="s">
        <v>60</v>
      </c>
      <c r="W78" s="198" t="s">
        <v>60</v>
      </c>
      <c r="X78" s="199" t="s">
        <v>60</v>
      </c>
      <c r="Y78" s="197" t="s">
        <v>60</v>
      </c>
      <c r="Z78" s="197" t="s">
        <v>60</v>
      </c>
      <c r="AA78" s="197" t="s">
        <v>60</v>
      </c>
      <c r="AB78" s="198" t="s">
        <v>60</v>
      </c>
      <c r="AC78" s="199" t="s">
        <v>60</v>
      </c>
      <c r="AD78" s="197" t="s">
        <v>60</v>
      </c>
      <c r="AE78" s="197" t="s">
        <v>60</v>
      </c>
      <c r="AF78" s="198" t="s">
        <v>60</v>
      </c>
      <c r="AG78" s="197" t="s">
        <v>60</v>
      </c>
      <c r="AH78" s="197" t="s">
        <v>60</v>
      </c>
      <c r="AI78" s="197" t="s">
        <v>60</v>
      </c>
      <c r="AJ78" s="197" t="s">
        <v>60</v>
      </c>
      <c r="AK78" s="197" t="s">
        <v>60</v>
      </c>
      <c r="AL78" s="197" t="s">
        <v>60</v>
      </c>
      <c r="AM78" s="197" t="s">
        <v>60</v>
      </c>
      <c r="AN78" s="198" t="s">
        <v>60</v>
      </c>
      <c r="AO78" s="199" t="s">
        <v>60</v>
      </c>
      <c r="AP78" s="198" t="s">
        <v>60</v>
      </c>
      <c r="AQ78" s="265" t="str">
        <f t="shared" si="20"/>
        <v>No tiene datos personales</v>
      </c>
      <c r="AR78" s="234">
        <v>0</v>
      </c>
      <c r="AS78" s="234" t="s">
        <v>60</v>
      </c>
      <c r="AT78" s="268" t="s">
        <v>40</v>
      </c>
      <c r="AU78" s="213" t="str">
        <f>IF(ISERROR(VLOOKUP(AT78,[6]Listas!$A$3:$E$12,3,0)),"",VLOOKUP(AT78,[6]Listas!$A$3:$E$12,3,0))</f>
        <v>No existe excepción de acceso</v>
      </c>
      <c r="AV78" s="213" t="str">
        <f>IF(ISERROR(VLOOKUP(AT78,[6]Listas!$A$3:$E$12,5,0)),"",VLOOKUP(AT78,[6]Listas!$A$3:$E$12,5,0))</f>
        <v>Información pública y de conocimiento general</v>
      </c>
      <c r="AW78" s="213" t="str">
        <f>IF(ISERROR(VLOOKUP(AT78,[6]Listas!$A$3:$E$12,4,0)),"",VLOOKUP(AT78,[6]Listas!$A$3:$E$12,4,0))</f>
        <v>Información publica y de conocimiento general</v>
      </c>
      <c r="AX78" s="213" t="str">
        <f>IF(ISERROR(VLOOKUP(AT78,[6]Listas!$A$3:$E$12,2,0)),"",VLOOKUP(AT78,[6]Listas!$A$3:$E$12,2,0))</f>
        <v>Información Pública</v>
      </c>
      <c r="AY78" s="201" t="s">
        <v>241</v>
      </c>
      <c r="AZ78" s="202">
        <v>44522</v>
      </c>
      <c r="BA78" s="201" t="s">
        <v>241</v>
      </c>
      <c r="BB78" s="203" t="str">
        <f t="shared" si="21"/>
        <v>BAJA</v>
      </c>
      <c r="BC78" s="204" t="s">
        <v>238</v>
      </c>
      <c r="BD78" s="204" t="s">
        <v>239</v>
      </c>
      <c r="BE78" s="214">
        <f t="shared" si="19"/>
        <v>0</v>
      </c>
      <c r="BF78" s="206" t="str">
        <f t="shared" si="22"/>
        <v>MEDIO</v>
      </c>
      <c r="BG78" s="230"/>
      <c r="BH78" s="208"/>
    </row>
    <row r="79" spans="1:60" s="209" customFormat="1" ht="67.5" customHeight="1" thickBot="1">
      <c r="A79" s="193">
        <v>72</v>
      </c>
      <c r="B79" s="193" t="s">
        <v>17</v>
      </c>
      <c r="C79" s="166" t="s">
        <v>212</v>
      </c>
      <c r="D79" s="211" t="s">
        <v>380</v>
      </c>
      <c r="E79" s="211" t="s">
        <v>478</v>
      </c>
      <c r="F79" s="195" t="s">
        <v>13</v>
      </c>
      <c r="G79" s="166" t="s">
        <v>213</v>
      </c>
      <c r="H79" s="166" t="s">
        <v>118</v>
      </c>
      <c r="I79" s="166" t="s">
        <v>124</v>
      </c>
      <c r="J79" s="196">
        <v>40975</v>
      </c>
      <c r="K79" s="196" t="s">
        <v>248</v>
      </c>
      <c r="L79" s="196" t="s">
        <v>248</v>
      </c>
      <c r="M79" s="196" t="s">
        <v>248</v>
      </c>
      <c r="N79" s="196" t="s">
        <v>243</v>
      </c>
      <c r="O79" s="166" t="s">
        <v>228</v>
      </c>
      <c r="P79" s="166" t="s">
        <v>228</v>
      </c>
      <c r="Q79" s="166" t="s">
        <v>128</v>
      </c>
      <c r="R79" s="197" t="s">
        <v>60</v>
      </c>
      <c r="S79" s="197" t="s">
        <v>60</v>
      </c>
      <c r="T79" s="197" t="s">
        <v>60</v>
      </c>
      <c r="U79" s="197" t="s">
        <v>60</v>
      </c>
      <c r="V79" s="197" t="s">
        <v>60</v>
      </c>
      <c r="W79" s="198" t="s">
        <v>60</v>
      </c>
      <c r="X79" s="199" t="s">
        <v>60</v>
      </c>
      <c r="Y79" s="197" t="s">
        <v>60</v>
      </c>
      <c r="Z79" s="197" t="s">
        <v>60</v>
      </c>
      <c r="AA79" s="197" t="s">
        <v>60</v>
      </c>
      <c r="AB79" s="198" t="s">
        <v>60</v>
      </c>
      <c r="AC79" s="199" t="s">
        <v>60</v>
      </c>
      <c r="AD79" s="197" t="s">
        <v>60</v>
      </c>
      <c r="AE79" s="197" t="s">
        <v>60</v>
      </c>
      <c r="AF79" s="198" t="s">
        <v>60</v>
      </c>
      <c r="AG79" s="197" t="s">
        <v>60</v>
      </c>
      <c r="AH79" s="197" t="s">
        <v>60</v>
      </c>
      <c r="AI79" s="197" t="s">
        <v>60</v>
      </c>
      <c r="AJ79" s="197" t="s">
        <v>60</v>
      </c>
      <c r="AK79" s="197" t="s">
        <v>60</v>
      </c>
      <c r="AL79" s="197" t="s">
        <v>60</v>
      </c>
      <c r="AM79" s="197" t="s">
        <v>60</v>
      </c>
      <c r="AN79" s="198" t="s">
        <v>60</v>
      </c>
      <c r="AO79" s="199" t="s">
        <v>60</v>
      </c>
      <c r="AP79" s="198" t="s">
        <v>60</v>
      </c>
      <c r="AQ79" s="265" t="str">
        <f t="shared" si="20"/>
        <v>No tiene datos personales</v>
      </c>
      <c r="AR79" s="234">
        <v>0</v>
      </c>
      <c r="AS79" s="234" t="s">
        <v>60</v>
      </c>
      <c r="AT79" s="268" t="s">
        <v>40</v>
      </c>
      <c r="AU79" s="213" t="str">
        <f>IF(ISERROR(VLOOKUP(AT79,[6]Listas!$A$3:$E$12,3,0)),"",VLOOKUP(AT79,[6]Listas!$A$3:$E$12,3,0))</f>
        <v>No existe excepción de acceso</v>
      </c>
      <c r="AV79" s="213" t="str">
        <f>IF(ISERROR(VLOOKUP(AT79,[6]Listas!$A$3:$E$12,5,0)),"",VLOOKUP(AT79,[6]Listas!$A$3:$E$12,5,0))</f>
        <v>Información pública y de conocimiento general</v>
      </c>
      <c r="AW79" s="213" t="str">
        <f>IF(ISERROR(VLOOKUP(AT79,[6]Listas!$A$3:$E$12,4,0)),"",VLOOKUP(AT79,[6]Listas!$A$3:$E$12,4,0))</f>
        <v>Información publica y de conocimiento general</v>
      </c>
      <c r="AX79" s="213" t="str">
        <f>IF(ISERROR(VLOOKUP(AT79,[6]Listas!$A$3:$E$12,2,0)),"",VLOOKUP(AT79,[6]Listas!$A$3:$E$12,2,0))</f>
        <v>Información Pública</v>
      </c>
      <c r="AY79" s="201" t="s">
        <v>241</v>
      </c>
      <c r="AZ79" s="202">
        <v>44522</v>
      </c>
      <c r="BA79" s="201" t="s">
        <v>241</v>
      </c>
      <c r="BB79" s="203" t="str">
        <f t="shared" si="21"/>
        <v>BAJA</v>
      </c>
      <c r="BC79" s="204" t="s">
        <v>238</v>
      </c>
      <c r="BD79" s="204" t="s">
        <v>239</v>
      </c>
      <c r="BE79" s="214">
        <f t="shared" si="19"/>
        <v>0</v>
      </c>
      <c r="BF79" s="206" t="str">
        <f t="shared" si="22"/>
        <v>MEDIO</v>
      </c>
      <c r="BG79" s="230"/>
      <c r="BH79" s="208"/>
    </row>
    <row r="80" spans="1:60" s="209" customFormat="1" ht="86.25" customHeight="1" thickBot="1">
      <c r="A80" s="193">
        <v>73</v>
      </c>
      <c r="B80" s="193" t="s">
        <v>17</v>
      </c>
      <c r="C80" s="166" t="s">
        <v>212</v>
      </c>
      <c r="D80" s="211" t="s">
        <v>381</v>
      </c>
      <c r="E80" s="278" t="s">
        <v>479</v>
      </c>
      <c r="F80" s="195" t="s">
        <v>13</v>
      </c>
      <c r="G80" s="166" t="s">
        <v>213</v>
      </c>
      <c r="H80" s="166" t="s">
        <v>118</v>
      </c>
      <c r="I80" s="166" t="s">
        <v>124</v>
      </c>
      <c r="J80" s="196">
        <v>40975</v>
      </c>
      <c r="K80" s="196" t="s">
        <v>248</v>
      </c>
      <c r="L80" s="196" t="s">
        <v>248</v>
      </c>
      <c r="M80" s="196" t="s">
        <v>248</v>
      </c>
      <c r="N80" s="196" t="s">
        <v>243</v>
      </c>
      <c r="O80" s="166" t="s">
        <v>228</v>
      </c>
      <c r="P80" s="166" t="s">
        <v>228</v>
      </c>
      <c r="Q80" s="166" t="s">
        <v>128</v>
      </c>
      <c r="R80" s="197" t="s">
        <v>60</v>
      </c>
      <c r="S80" s="197" t="s">
        <v>60</v>
      </c>
      <c r="T80" s="197" t="s">
        <v>60</v>
      </c>
      <c r="U80" s="197" t="s">
        <v>60</v>
      </c>
      <c r="V80" s="197" t="s">
        <v>60</v>
      </c>
      <c r="W80" s="198" t="s">
        <v>60</v>
      </c>
      <c r="X80" s="199" t="s">
        <v>60</v>
      </c>
      <c r="Y80" s="197" t="s">
        <v>60</v>
      </c>
      <c r="Z80" s="197" t="s">
        <v>60</v>
      </c>
      <c r="AA80" s="197" t="s">
        <v>60</v>
      </c>
      <c r="AB80" s="198" t="s">
        <v>60</v>
      </c>
      <c r="AC80" s="199" t="s">
        <v>60</v>
      </c>
      <c r="AD80" s="197" t="s">
        <v>60</v>
      </c>
      <c r="AE80" s="197" t="s">
        <v>60</v>
      </c>
      <c r="AF80" s="198" t="s">
        <v>60</v>
      </c>
      <c r="AG80" s="197" t="s">
        <v>60</v>
      </c>
      <c r="AH80" s="197" t="s">
        <v>60</v>
      </c>
      <c r="AI80" s="197" t="s">
        <v>60</v>
      </c>
      <c r="AJ80" s="197" t="s">
        <v>60</v>
      </c>
      <c r="AK80" s="197" t="s">
        <v>60</v>
      </c>
      <c r="AL80" s="197" t="s">
        <v>60</v>
      </c>
      <c r="AM80" s="197" t="s">
        <v>60</v>
      </c>
      <c r="AN80" s="198" t="s">
        <v>60</v>
      </c>
      <c r="AO80" s="199" t="s">
        <v>60</v>
      </c>
      <c r="AP80" s="198" t="s">
        <v>60</v>
      </c>
      <c r="AQ80" s="265" t="str">
        <f t="shared" si="20"/>
        <v>No tiene datos personales</v>
      </c>
      <c r="AR80" s="234">
        <v>0</v>
      </c>
      <c r="AS80" s="234" t="s">
        <v>60</v>
      </c>
      <c r="AT80" s="268" t="s">
        <v>40</v>
      </c>
      <c r="AU80" s="213" t="str">
        <f>IF(ISERROR(VLOOKUP(AT80,[6]Listas!$A$3:$E$12,3,0)),"",VLOOKUP(AT80,[6]Listas!$A$3:$E$12,3,0))</f>
        <v>No existe excepción de acceso</v>
      </c>
      <c r="AV80" s="213" t="str">
        <f>IF(ISERROR(VLOOKUP(AT80,[6]Listas!$A$3:$E$12,5,0)),"",VLOOKUP(AT80,[6]Listas!$A$3:$E$12,5,0))</f>
        <v>Información pública y de conocimiento general</v>
      </c>
      <c r="AW80" s="213" t="str">
        <f>IF(ISERROR(VLOOKUP(AT80,[6]Listas!$A$3:$E$12,4,0)),"",VLOOKUP(AT80,[6]Listas!$A$3:$E$12,4,0))</f>
        <v>Información publica y de conocimiento general</v>
      </c>
      <c r="AX80" s="213" t="str">
        <f>IF(ISERROR(VLOOKUP(AT80,[6]Listas!$A$3:$E$12,2,0)),"",VLOOKUP(AT80,[6]Listas!$A$3:$E$12,2,0))</f>
        <v>Información Pública</v>
      </c>
      <c r="AY80" s="201" t="s">
        <v>241</v>
      </c>
      <c r="AZ80" s="202">
        <v>44522</v>
      </c>
      <c r="BA80" s="201" t="s">
        <v>241</v>
      </c>
      <c r="BB80" s="203" t="str">
        <f t="shared" si="21"/>
        <v>BAJA</v>
      </c>
      <c r="BC80" s="204" t="s">
        <v>238</v>
      </c>
      <c r="BD80" s="204" t="s">
        <v>239</v>
      </c>
      <c r="BE80" s="214">
        <f t="shared" si="19"/>
        <v>0</v>
      </c>
      <c r="BF80" s="206" t="str">
        <f t="shared" si="22"/>
        <v>MEDIO</v>
      </c>
      <c r="BG80" s="230"/>
      <c r="BH80" s="208"/>
    </row>
    <row r="81" spans="1:60" s="209" customFormat="1" ht="77.25" customHeight="1" thickBot="1">
      <c r="A81" s="193">
        <v>74</v>
      </c>
      <c r="B81" s="193" t="s">
        <v>17</v>
      </c>
      <c r="C81" s="166" t="s">
        <v>212</v>
      </c>
      <c r="D81" s="211" t="s">
        <v>382</v>
      </c>
      <c r="E81" s="211" t="s">
        <v>480</v>
      </c>
      <c r="F81" s="195" t="s">
        <v>13</v>
      </c>
      <c r="G81" s="166" t="s">
        <v>213</v>
      </c>
      <c r="H81" s="166" t="s">
        <v>118</v>
      </c>
      <c r="I81" s="166" t="s">
        <v>124</v>
      </c>
      <c r="J81" s="196">
        <v>40975</v>
      </c>
      <c r="K81" s="196" t="s">
        <v>248</v>
      </c>
      <c r="L81" s="196" t="s">
        <v>248</v>
      </c>
      <c r="M81" s="196" t="s">
        <v>248</v>
      </c>
      <c r="N81" s="196" t="s">
        <v>243</v>
      </c>
      <c r="O81" s="166" t="s">
        <v>224</v>
      </c>
      <c r="P81" s="166" t="s">
        <v>224</v>
      </c>
      <c r="Q81" s="166" t="s">
        <v>128</v>
      </c>
      <c r="R81" s="197" t="s">
        <v>60</v>
      </c>
      <c r="S81" s="197" t="s">
        <v>60</v>
      </c>
      <c r="T81" s="197" t="s">
        <v>60</v>
      </c>
      <c r="U81" s="197" t="s">
        <v>60</v>
      </c>
      <c r="V81" s="197" t="s">
        <v>60</v>
      </c>
      <c r="W81" s="198" t="s">
        <v>60</v>
      </c>
      <c r="X81" s="199" t="s">
        <v>60</v>
      </c>
      <c r="Y81" s="197" t="s">
        <v>60</v>
      </c>
      <c r="Z81" s="197" t="s">
        <v>60</v>
      </c>
      <c r="AA81" s="197" t="s">
        <v>60</v>
      </c>
      <c r="AB81" s="198" t="s">
        <v>60</v>
      </c>
      <c r="AC81" s="199" t="s">
        <v>60</v>
      </c>
      <c r="AD81" s="197" t="s">
        <v>60</v>
      </c>
      <c r="AE81" s="197" t="s">
        <v>60</v>
      </c>
      <c r="AF81" s="198" t="s">
        <v>60</v>
      </c>
      <c r="AG81" s="197" t="s">
        <v>60</v>
      </c>
      <c r="AH81" s="197" t="s">
        <v>60</v>
      </c>
      <c r="AI81" s="197" t="s">
        <v>60</v>
      </c>
      <c r="AJ81" s="197" t="s">
        <v>60</v>
      </c>
      <c r="AK81" s="197" t="s">
        <v>60</v>
      </c>
      <c r="AL81" s="197" t="s">
        <v>60</v>
      </c>
      <c r="AM81" s="197" t="s">
        <v>60</v>
      </c>
      <c r="AN81" s="198" t="s">
        <v>60</v>
      </c>
      <c r="AO81" s="199" t="s">
        <v>60</v>
      </c>
      <c r="AP81" s="198" t="s">
        <v>60</v>
      </c>
      <c r="AQ81" s="265" t="str">
        <f t="shared" si="20"/>
        <v>No tiene datos personales</v>
      </c>
      <c r="AR81" s="234">
        <v>0</v>
      </c>
      <c r="AS81" s="234" t="s">
        <v>60</v>
      </c>
      <c r="AT81" s="268" t="s">
        <v>40</v>
      </c>
      <c r="AU81" s="213" t="str">
        <f>IF(ISERROR(VLOOKUP(AT81,[6]Listas!$A$3:$E$12,3,0)),"",VLOOKUP(AT81,[6]Listas!$A$3:$E$12,3,0))</f>
        <v>No existe excepción de acceso</v>
      </c>
      <c r="AV81" s="213" t="str">
        <f>IF(ISERROR(VLOOKUP(AT81,[6]Listas!$A$3:$E$12,5,0)),"",VLOOKUP(AT81,[6]Listas!$A$3:$E$12,5,0))</f>
        <v>Información pública y de conocimiento general</v>
      </c>
      <c r="AW81" s="213" t="str">
        <f>IF(ISERROR(VLOOKUP(AT81,[6]Listas!$A$3:$E$12,4,0)),"",VLOOKUP(AT81,[6]Listas!$A$3:$E$12,4,0))</f>
        <v>Información publica y de conocimiento general</v>
      </c>
      <c r="AX81" s="213" t="str">
        <f>IF(ISERROR(VLOOKUP(AT81,[6]Listas!$A$3:$E$12,2,0)),"",VLOOKUP(AT81,[6]Listas!$A$3:$E$12,2,0))</f>
        <v>Información Pública</v>
      </c>
      <c r="AY81" s="201" t="s">
        <v>241</v>
      </c>
      <c r="AZ81" s="202">
        <v>44522</v>
      </c>
      <c r="BA81" s="201" t="s">
        <v>241</v>
      </c>
      <c r="BB81" s="203" t="str">
        <f t="shared" si="21"/>
        <v>BAJA</v>
      </c>
      <c r="BC81" s="204" t="s">
        <v>238</v>
      </c>
      <c r="BD81" s="204" t="s">
        <v>239</v>
      </c>
      <c r="BE81" s="214">
        <f t="shared" si="19"/>
        <v>0</v>
      </c>
      <c r="BF81" s="206" t="str">
        <f t="shared" si="22"/>
        <v>MEDIO</v>
      </c>
      <c r="BG81" s="230"/>
      <c r="BH81" s="208"/>
    </row>
    <row r="82" spans="1:60" s="209" customFormat="1" ht="101.25" customHeight="1" thickBot="1">
      <c r="A82" s="193">
        <v>75</v>
      </c>
      <c r="B82" s="193" t="s">
        <v>17</v>
      </c>
      <c r="C82" s="166" t="s">
        <v>212</v>
      </c>
      <c r="D82" s="211" t="s">
        <v>383</v>
      </c>
      <c r="E82" s="278" t="s">
        <v>481</v>
      </c>
      <c r="F82" s="195" t="s">
        <v>13</v>
      </c>
      <c r="G82" s="166" t="s">
        <v>213</v>
      </c>
      <c r="H82" s="166" t="s">
        <v>118</v>
      </c>
      <c r="I82" s="166" t="s">
        <v>124</v>
      </c>
      <c r="J82" s="196">
        <v>40975</v>
      </c>
      <c r="K82" s="196" t="s">
        <v>248</v>
      </c>
      <c r="L82" s="196" t="s">
        <v>248</v>
      </c>
      <c r="M82" s="196" t="s">
        <v>248</v>
      </c>
      <c r="N82" s="196" t="s">
        <v>243</v>
      </c>
      <c r="O82" s="166" t="s">
        <v>224</v>
      </c>
      <c r="P82" s="166" t="s">
        <v>224</v>
      </c>
      <c r="Q82" s="166" t="s">
        <v>128</v>
      </c>
      <c r="R82" s="197" t="s">
        <v>60</v>
      </c>
      <c r="S82" s="197" t="s">
        <v>60</v>
      </c>
      <c r="T82" s="197" t="s">
        <v>60</v>
      </c>
      <c r="U82" s="197" t="s">
        <v>60</v>
      </c>
      <c r="V82" s="197" t="s">
        <v>60</v>
      </c>
      <c r="W82" s="198" t="s">
        <v>60</v>
      </c>
      <c r="X82" s="199" t="s">
        <v>60</v>
      </c>
      <c r="Y82" s="197" t="s">
        <v>60</v>
      </c>
      <c r="Z82" s="197" t="s">
        <v>60</v>
      </c>
      <c r="AA82" s="197" t="s">
        <v>60</v>
      </c>
      <c r="AB82" s="198" t="s">
        <v>60</v>
      </c>
      <c r="AC82" s="199" t="s">
        <v>60</v>
      </c>
      <c r="AD82" s="197" t="s">
        <v>60</v>
      </c>
      <c r="AE82" s="197" t="s">
        <v>60</v>
      </c>
      <c r="AF82" s="198" t="s">
        <v>60</v>
      </c>
      <c r="AG82" s="197" t="s">
        <v>60</v>
      </c>
      <c r="AH82" s="197" t="s">
        <v>60</v>
      </c>
      <c r="AI82" s="197" t="s">
        <v>60</v>
      </c>
      <c r="AJ82" s="197" t="s">
        <v>60</v>
      </c>
      <c r="AK82" s="197" t="s">
        <v>60</v>
      </c>
      <c r="AL82" s="197" t="s">
        <v>60</v>
      </c>
      <c r="AM82" s="197" t="s">
        <v>60</v>
      </c>
      <c r="AN82" s="198" t="s">
        <v>60</v>
      </c>
      <c r="AO82" s="199" t="s">
        <v>60</v>
      </c>
      <c r="AP82" s="198" t="s">
        <v>60</v>
      </c>
      <c r="AQ82" s="265" t="str">
        <f t="shared" si="20"/>
        <v>No tiene datos personales</v>
      </c>
      <c r="AR82" s="234">
        <v>0</v>
      </c>
      <c r="AS82" s="234" t="s">
        <v>60</v>
      </c>
      <c r="AT82" s="268" t="s">
        <v>40</v>
      </c>
      <c r="AU82" s="213" t="str">
        <f>IF(ISERROR(VLOOKUP(AT82,[6]Listas!$A$3:$E$12,3,0)),"",VLOOKUP(AT82,[6]Listas!$A$3:$E$12,3,0))</f>
        <v>No existe excepción de acceso</v>
      </c>
      <c r="AV82" s="213" t="str">
        <f>IF(ISERROR(VLOOKUP(AT82,[6]Listas!$A$3:$E$12,5,0)),"",VLOOKUP(AT82,[6]Listas!$A$3:$E$12,5,0))</f>
        <v>Información pública y de conocimiento general</v>
      </c>
      <c r="AW82" s="213" t="str">
        <f>IF(ISERROR(VLOOKUP(AT82,[6]Listas!$A$3:$E$12,4,0)),"",VLOOKUP(AT82,[6]Listas!$A$3:$E$12,4,0))</f>
        <v>Información publica y de conocimiento general</v>
      </c>
      <c r="AX82" s="213" t="str">
        <f>IF(ISERROR(VLOOKUP(AT82,[6]Listas!$A$3:$E$12,2,0)),"",VLOOKUP(AT82,[6]Listas!$A$3:$E$12,2,0))</f>
        <v>Información Pública</v>
      </c>
      <c r="AY82" s="201" t="s">
        <v>241</v>
      </c>
      <c r="AZ82" s="202">
        <v>44522</v>
      </c>
      <c r="BA82" s="201" t="s">
        <v>241</v>
      </c>
      <c r="BB82" s="203" t="str">
        <f t="shared" si="21"/>
        <v>BAJA</v>
      </c>
      <c r="BC82" s="204" t="s">
        <v>238</v>
      </c>
      <c r="BD82" s="204" t="s">
        <v>239</v>
      </c>
      <c r="BE82" s="214">
        <f t="shared" si="19"/>
        <v>0</v>
      </c>
      <c r="BF82" s="206" t="str">
        <f t="shared" si="22"/>
        <v>MEDIO</v>
      </c>
      <c r="BG82" s="230"/>
      <c r="BH82" s="208"/>
    </row>
    <row r="83" spans="1:60" s="209" customFormat="1" ht="56.25" customHeight="1" thickBot="1">
      <c r="A83" s="193">
        <v>76</v>
      </c>
      <c r="B83" s="193" t="s">
        <v>17</v>
      </c>
      <c r="C83" s="166" t="s">
        <v>56</v>
      </c>
      <c r="D83" s="222" t="s">
        <v>384</v>
      </c>
      <c r="E83" s="211" t="s">
        <v>482</v>
      </c>
      <c r="F83" s="195" t="s">
        <v>13</v>
      </c>
      <c r="G83" s="166" t="s">
        <v>213</v>
      </c>
      <c r="H83" s="166" t="s">
        <v>120</v>
      </c>
      <c r="I83" s="166" t="s">
        <v>124</v>
      </c>
      <c r="J83" s="212">
        <v>40941</v>
      </c>
      <c r="K83" s="196" t="s">
        <v>62</v>
      </c>
      <c r="L83" s="196" t="s">
        <v>62</v>
      </c>
      <c r="M83" s="196" t="s">
        <v>62</v>
      </c>
      <c r="N83" s="196" t="s">
        <v>62</v>
      </c>
      <c r="O83" s="166" t="s">
        <v>228</v>
      </c>
      <c r="P83" s="166" t="s">
        <v>228</v>
      </c>
      <c r="Q83" s="166" t="s">
        <v>43</v>
      </c>
      <c r="R83" s="197" t="s">
        <v>60</v>
      </c>
      <c r="S83" s="197" t="s">
        <v>60</v>
      </c>
      <c r="T83" s="197" t="s">
        <v>60</v>
      </c>
      <c r="U83" s="197" t="s">
        <v>60</v>
      </c>
      <c r="V83" s="197" t="s">
        <v>60</v>
      </c>
      <c r="W83" s="198" t="s">
        <v>60</v>
      </c>
      <c r="X83" s="199" t="s">
        <v>60</v>
      </c>
      <c r="Y83" s="197" t="s">
        <v>60</v>
      </c>
      <c r="Z83" s="197" t="s">
        <v>60</v>
      </c>
      <c r="AA83" s="197" t="s">
        <v>60</v>
      </c>
      <c r="AB83" s="198" t="s">
        <v>60</v>
      </c>
      <c r="AC83" s="199" t="s">
        <v>60</v>
      </c>
      <c r="AD83" s="197" t="s">
        <v>60</v>
      </c>
      <c r="AE83" s="197" t="s">
        <v>60</v>
      </c>
      <c r="AF83" s="198" t="s">
        <v>60</v>
      </c>
      <c r="AG83" s="197" t="s">
        <v>60</v>
      </c>
      <c r="AH83" s="197" t="s">
        <v>60</v>
      </c>
      <c r="AI83" s="197" t="s">
        <v>60</v>
      </c>
      <c r="AJ83" s="197" t="s">
        <v>60</v>
      </c>
      <c r="AK83" s="197" t="s">
        <v>60</v>
      </c>
      <c r="AL83" s="197" t="s">
        <v>60</v>
      </c>
      <c r="AM83" s="197" t="s">
        <v>60</v>
      </c>
      <c r="AN83" s="198" t="s">
        <v>60</v>
      </c>
      <c r="AO83" s="199" t="s">
        <v>60</v>
      </c>
      <c r="AP83" s="198" t="s">
        <v>60</v>
      </c>
      <c r="AQ83" s="265" t="s">
        <v>110</v>
      </c>
      <c r="AR83" s="234">
        <v>0</v>
      </c>
      <c r="AS83" s="234" t="s">
        <v>60</v>
      </c>
      <c r="AT83" s="227" t="s">
        <v>40</v>
      </c>
      <c r="AU83" s="200" t="s">
        <v>40</v>
      </c>
      <c r="AV83" s="200" t="s">
        <v>210</v>
      </c>
      <c r="AW83" s="200" t="s">
        <v>41</v>
      </c>
      <c r="AX83" s="200" t="s">
        <v>235</v>
      </c>
      <c r="AY83" s="201" t="s">
        <v>241</v>
      </c>
      <c r="AZ83" s="202">
        <v>44524</v>
      </c>
      <c r="BA83" s="201" t="s">
        <v>44</v>
      </c>
      <c r="BB83" s="203" t="s">
        <v>238</v>
      </c>
      <c r="BC83" s="204" t="s">
        <v>238</v>
      </c>
      <c r="BD83" s="204" t="s">
        <v>238</v>
      </c>
      <c r="BE83" s="205">
        <v>0</v>
      </c>
      <c r="BF83" s="206" t="s">
        <v>52</v>
      </c>
      <c r="BG83" s="207" t="s">
        <v>107</v>
      </c>
      <c r="BH83" s="208"/>
    </row>
    <row r="84" spans="1:60" s="209" customFormat="1" ht="53.25" customHeight="1" thickBot="1">
      <c r="A84" s="193">
        <v>77</v>
      </c>
      <c r="B84" s="193" t="s">
        <v>17</v>
      </c>
      <c r="C84" s="166" t="s">
        <v>56</v>
      </c>
      <c r="D84" s="222" t="s">
        <v>385</v>
      </c>
      <c r="E84" s="211" t="s">
        <v>483</v>
      </c>
      <c r="F84" s="166" t="s">
        <v>13</v>
      </c>
      <c r="G84" s="166" t="s">
        <v>213</v>
      </c>
      <c r="H84" s="166" t="s">
        <v>120</v>
      </c>
      <c r="I84" s="166" t="s">
        <v>124</v>
      </c>
      <c r="J84" s="212">
        <v>40941</v>
      </c>
      <c r="K84" s="196" t="s">
        <v>62</v>
      </c>
      <c r="L84" s="196" t="s">
        <v>62</v>
      </c>
      <c r="M84" s="196" t="s">
        <v>62</v>
      </c>
      <c r="N84" s="196" t="s">
        <v>62</v>
      </c>
      <c r="O84" s="166" t="s">
        <v>228</v>
      </c>
      <c r="P84" s="166" t="s">
        <v>228</v>
      </c>
      <c r="Q84" s="166" t="s">
        <v>43</v>
      </c>
      <c r="R84" s="197" t="s">
        <v>60</v>
      </c>
      <c r="S84" s="197" t="s">
        <v>60</v>
      </c>
      <c r="T84" s="197" t="s">
        <v>60</v>
      </c>
      <c r="U84" s="197" t="s">
        <v>60</v>
      </c>
      <c r="V84" s="197" t="s">
        <v>60</v>
      </c>
      <c r="W84" s="198" t="s">
        <v>60</v>
      </c>
      <c r="X84" s="199" t="s">
        <v>60</v>
      </c>
      <c r="Y84" s="197" t="s">
        <v>60</v>
      </c>
      <c r="Z84" s="197" t="s">
        <v>60</v>
      </c>
      <c r="AA84" s="197" t="s">
        <v>60</v>
      </c>
      <c r="AB84" s="198" t="s">
        <v>60</v>
      </c>
      <c r="AC84" s="199" t="s">
        <v>60</v>
      </c>
      <c r="AD84" s="197" t="s">
        <v>60</v>
      </c>
      <c r="AE84" s="197" t="s">
        <v>60</v>
      </c>
      <c r="AF84" s="198" t="s">
        <v>60</v>
      </c>
      <c r="AG84" s="197" t="s">
        <v>60</v>
      </c>
      <c r="AH84" s="197" t="s">
        <v>60</v>
      </c>
      <c r="AI84" s="197" t="s">
        <v>60</v>
      </c>
      <c r="AJ84" s="197" t="s">
        <v>60</v>
      </c>
      <c r="AK84" s="197" t="s">
        <v>60</v>
      </c>
      <c r="AL84" s="197" t="s">
        <v>60</v>
      </c>
      <c r="AM84" s="197" t="s">
        <v>60</v>
      </c>
      <c r="AN84" s="198" t="s">
        <v>60</v>
      </c>
      <c r="AO84" s="199" t="s">
        <v>60</v>
      </c>
      <c r="AP84" s="198" t="s">
        <v>60</v>
      </c>
      <c r="AQ84" s="265" t="s">
        <v>110</v>
      </c>
      <c r="AR84" s="234">
        <v>0</v>
      </c>
      <c r="AS84" s="234" t="s">
        <v>60</v>
      </c>
      <c r="AT84" s="227" t="s">
        <v>40</v>
      </c>
      <c r="AU84" s="213" t="s">
        <v>40</v>
      </c>
      <c r="AV84" s="213" t="s">
        <v>210</v>
      </c>
      <c r="AW84" s="213" t="s">
        <v>41</v>
      </c>
      <c r="AX84" s="213" t="s">
        <v>235</v>
      </c>
      <c r="AY84" s="201" t="s">
        <v>241</v>
      </c>
      <c r="AZ84" s="202">
        <v>44524</v>
      </c>
      <c r="BA84" s="201" t="s">
        <v>44</v>
      </c>
      <c r="BB84" s="203" t="s">
        <v>238</v>
      </c>
      <c r="BC84" s="204" t="s">
        <v>238</v>
      </c>
      <c r="BD84" s="204" t="s">
        <v>238</v>
      </c>
      <c r="BE84" s="214">
        <v>0</v>
      </c>
      <c r="BF84" s="206" t="s">
        <v>52</v>
      </c>
      <c r="BG84" s="193" t="s">
        <v>107</v>
      </c>
      <c r="BH84" s="208"/>
    </row>
    <row r="85" spans="1:60" s="209" customFormat="1" ht="29.25" customHeight="1" thickBot="1">
      <c r="A85" s="193">
        <v>78</v>
      </c>
      <c r="B85" s="193" t="s">
        <v>17</v>
      </c>
      <c r="C85" s="166" t="s">
        <v>212</v>
      </c>
      <c r="D85" s="222" t="s">
        <v>386</v>
      </c>
      <c r="E85" s="211" t="s">
        <v>484</v>
      </c>
      <c r="F85" s="166" t="s">
        <v>13</v>
      </c>
      <c r="G85" s="166" t="s">
        <v>213</v>
      </c>
      <c r="H85" s="166" t="s">
        <v>119</v>
      </c>
      <c r="I85" s="166" t="s">
        <v>124</v>
      </c>
      <c r="J85" s="212">
        <v>40941</v>
      </c>
      <c r="K85" s="196" t="s">
        <v>62</v>
      </c>
      <c r="L85" s="196" t="s">
        <v>62</v>
      </c>
      <c r="M85" s="196" t="s">
        <v>62</v>
      </c>
      <c r="N85" s="196" t="s">
        <v>62</v>
      </c>
      <c r="O85" s="166" t="s">
        <v>228</v>
      </c>
      <c r="P85" s="166" t="s">
        <v>228</v>
      </c>
      <c r="Q85" s="166" t="s">
        <v>128</v>
      </c>
      <c r="R85" s="197" t="s">
        <v>60</v>
      </c>
      <c r="S85" s="197" t="s">
        <v>60</v>
      </c>
      <c r="T85" s="197" t="s">
        <v>60</v>
      </c>
      <c r="U85" s="197" t="s">
        <v>60</v>
      </c>
      <c r="V85" s="197" t="s">
        <v>60</v>
      </c>
      <c r="W85" s="198" t="s">
        <v>60</v>
      </c>
      <c r="X85" s="199" t="s">
        <v>60</v>
      </c>
      <c r="Y85" s="197" t="s">
        <v>60</v>
      </c>
      <c r="Z85" s="197" t="s">
        <v>60</v>
      </c>
      <c r="AA85" s="197" t="s">
        <v>60</v>
      </c>
      <c r="AB85" s="198" t="s">
        <v>60</v>
      </c>
      <c r="AC85" s="199" t="s">
        <v>60</v>
      </c>
      <c r="AD85" s="197" t="s">
        <v>60</v>
      </c>
      <c r="AE85" s="197" t="s">
        <v>60</v>
      </c>
      <c r="AF85" s="198" t="s">
        <v>60</v>
      </c>
      <c r="AG85" s="197" t="s">
        <v>60</v>
      </c>
      <c r="AH85" s="197" t="s">
        <v>60</v>
      </c>
      <c r="AI85" s="197" t="s">
        <v>60</v>
      </c>
      <c r="AJ85" s="197" t="s">
        <v>60</v>
      </c>
      <c r="AK85" s="197" t="s">
        <v>60</v>
      </c>
      <c r="AL85" s="197" t="s">
        <v>60</v>
      </c>
      <c r="AM85" s="197" t="s">
        <v>60</v>
      </c>
      <c r="AN85" s="198" t="s">
        <v>60</v>
      </c>
      <c r="AO85" s="199" t="s">
        <v>60</v>
      </c>
      <c r="AP85" s="198" t="s">
        <v>60</v>
      </c>
      <c r="AQ85" s="265" t="s">
        <v>110</v>
      </c>
      <c r="AR85" s="234">
        <v>0</v>
      </c>
      <c r="AS85" s="234" t="s">
        <v>60</v>
      </c>
      <c r="AT85" s="227" t="s">
        <v>40</v>
      </c>
      <c r="AU85" s="213" t="s">
        <v>40</v>
      </c>
      <c r="AV85" s="213" t="s">
        <v>210</v>
      </c>
      <c r="AW85" s="213" t="s">
        <v>41</v>
      </c>
      <c r="AX85" s="213" t="s">
        <v>235</v>
      </c>
      <c r="AY85" s="201" t="s">
        <v>241</v>
      </c>
      <c r="AZ85" s="202">
        <v>44524</v>
      </c>
      <c r="BA85" s="201" t="s">
        <v>44</v>
      </c>
      <c r="BB85" s="203" t="s">
        <v>238</v>
      </c>
      <c r="BC85" s="204" t="s">
        <v>238</v>
      </c>
      <c r="BD85" s="204" t="s">
        <v>238</v>
      </c>
      <c r="BE85" s="214">
        <v>0</v>
      </c>
      <c r="BF85" s="206" t="s">
        <v>52</v>
      </c>
      <c r="BG85" s="193" t="s">
        <v>107</v>
      </c>
      <c r="BH85" s="208"/>
    </row>
    <row r="86" spans="1:60" s="209" customFormat="1" ht="86.25" customHeight="1" thickBot="1">
      <c r="A86" s="193">
        <v>79</v>
      </c>
      <c r="B86" s="193" t="s">
        <v>17</v>
      </c>
      <c r="C86" s="166" t="s">
        <v>212</v>
      </c>
      <c r="D86" s="222" t="s">
        <v>387</v>
      </c>
      <c r="E86" s="211" t="s">
        <v>388</v>
      </c>
      <c r="F86" s="166" t="s">
        <v>13</v>
      </c>
      <c r="G86" s="166" t="s">
        <v>14</v>
      </c>
      <c r="H86" s="166" t="s">
        <v>389</v>
      </c>
      <c r="I86" s="166" t="s">
        <v>124</v>
      </c>
      <c r="J86" s="212">
        <v>40941</v>
      </c>
      <c r="K86" s="196" t="s">
        <v>62</v>
      </c>
      <c r="L86" s="196" t="s">
        <v>62</v>
      </c>
      <c r="M86" s="196" t="s">
        <v>62</v>
      </c>
      <c r="N86" s="196" t="s">
        <v>62</v>
      </c>
      <c r="O86" s="166" t="s">
        <v>228</v>
      </c>
      <c r="P86" s="166" t="s">
        <v>228</v>
      </c>
      <c r="Q86" s="166" t="s">
        <v>252</v>
      </c>
      <c r="R86" s="197" t="s">
        <v>60</v>
      </c>
      <c r="S86" s="197" t="s">
        <v>60</v>
      </c>
      <c r="T86" s="197" t="s">
        <v>60</v>
      </c>
      <c r="U86" s="197" t="s">
        <v>60</v>
      </c>
      <c r="V86" s="197" t="s">
        <v>60</v>
      </c>
      <c r="W86" s="198" t="s">
        <v>60</v>
      </c>
      <c r="X86" s="199" t="s">
        <v>60</v>
      </c>
      <c r="Y86" s="197" t="s">
        <v>60</v>
      </c>
      <c r="Z86" s="197" t="s">
        <v>60</v>
      </c>
      <c r="AA86" s="197" t="s">
        <v>60</v>
      </c>
      <c r="AB86" s="198" t="s">
        <v>60</v>
      </c>
      <c r="AC86" s="199" t="s">
        <v>60</v>
      </c>
      <c r="AD86" s="197" t="s">
        <v>60</v>
      </c>
      <c r="AE86" s="197" t="s">
        <v>60</v>
      </c>
      <c r="AF86" s="198" t="s">
        <v>60</v>
      </c>
      <c r="AG86" s="197" t="s">
        <v>60</v>
      </c>
      <c r="AH86" s="197" t="s">
        <v>60</v>
      </c>
      <c r="AI86" s="197" t="s">
        <v>60</v>
      </c>
      <c r="AJ86" s="197" t="s">
        <v>60</v>
      </c>
      <c r="AK86" s="197" t="s">
        <v>60</v>
      </c>
      <c r="AL86" s="197" t="s">
        <v>60</v>
      </c>
      <c r="AM86" s="197" t="s">
        <v>60</v>
      </c>
      <c r="AN86" s="198" t="s">
        <v>60</v>
      </c>
      <c r="AO86" s="199" t="s">
        <v>60</v>
      </c>
      <c r="AP86" s="198" t="s">
        <v>60</v>
      </c>
      <c r="AQ86" s="265" t="s">
        <v>110</v>
      </c>
      <c r="AR86" s="234">
        <v>0</v>
      </c>
      <c r="AS86" s="234" t="s">
        <v>60</v>
      </c>
      <c r="AT86" s="227" t="s">
        <v>25</v>
      </c>
      <c r="AU86" s="213" t="s">
        <v>115</v>
      </c>
      <c r="AV86" s="213" t="s">
        <v>26</v>
      </c>
      <c r="AW86" s="213" t="s">
        <v>205</v>
      </c>
      <c r="AX86" s="213" t="s">
        <v>59</v>
      </c>
      <c r="AY86" s="201" t="s">
        <v>241</v>
      </c>
      <c r="AZ86" s="202">
        <v>44524</v>
      </c>
      <c r="BA86" s="201" t="s">
        <v>44</v>
      </c>
      <c r="BB86" s="203" t="s">
        <v>239</v>
      </c>
      <c r="BC86" s="204" t="s">
        <v>239</v>
      </c>
      <c r="BD86" s="204" t="s">
        <v>238</v>
      </c>
      <c r="BE86" s="214">
        <v>0</v>
      </c>
      <c r="BF86" s="206" t="s">
        <v>53</v>
      </c>
      <c r="BG86" s="193" t="s">
        <v>107</v>
      </c>
      <c r="BH86" s="208"/>
    </row>
    <row r="87" spans="1:60" s="209" customFormat="1" ht="61.5" customHeight="1" thickBot="1">
      <c r="A87" s="193">
        <v>80</v>
      </c>
      <c r="B87" s="193" t="s">
        <v>17</v>
      </c>
      <c r="C87" s="166" t="s">
        <v>212</v>
      </c>
      <c r="D87" s="222" t="s">
        <v>390</v>
      </c>
      <c r="E87" s="211" t="s">
        <v>486</v>
      </c>
      <c r="F87" s="166" t="s">
        <v>13</v>
      </c>
      <c r="G87" s="166" t="s">
        <v>213</v>
      </c>
      <c r="H87" s="166" t="s">
        <v>391</v>
      </c>
      <c r="I87" s="166" t="s">
        <v>123</v>
      </c>
      <c r="J87" s="212">
        <v>43863</v>
      </c>
      <c r="K87" s="196" t="s">
        <v>62</v>
      </c>
      <c r="L87" s="196" t="s">
        <v>62</v>
      </c>
      <c r="M87" s="196" t="s">
        <v>62</v>
      </c>
      <c r="N87" s="196" t="s">
        <v>62</v>
      </c>
      <c r="O87" s="166" t="s">
        <v>228</v>
      </c>
      <c r="P87" s="166" t="s">
        <v>228</v>
      </c>
      <c r="Q87" s="166" t="s">
        <v>392</v>
      </c>
      <c r="R87" s="197" t="s">
        <v>60</v>
      </c>
      <c r="S87" s="197" t="s">
        <v>60</v>
      </c>
      <c r="T87" s="197" t="s">
        <v>60</v>
      </c>
      <c r="U87" s="197" t="s">
        <v>60</v>
      </c>
      <c r="V87" s="197" t="s">
        <v>60</v>
      </c>
      <c r="W87" s="198" t="s">
        <v>60</v>
      </c>
      <c r="X87" s="199" t="s">
        <v>60</v>
      </c>
      <c r="Y87" s="197" t="s">
        <v>60</v>
      </c>
      <c r="Z87" s="197" t="s">
        <v>60</v>
      </c>
      <c r="AA87" s="197" t="s">
        <v>60</v>
      </c>
      <c r="AB87" s="198" t="s">
        <v>60</v>
      </c>
      <c r="AC87" s="199" t="s">
        <v>60</v>
      </c>
      <c r="AD87" s="197" t="s">
        <v>60</v>
      </c>
      <c r="AE87" s="197" t="s">
        <v>60</v>
      </c>
      <c r="AF87" s="198" t="s">
        <v>60</v>
      </c>
      <c r="AG87" s="197" t="s">
        <v>60</v>
      </c>
      <c r="AH87" s="197" t="s">
        <v>60</v>
      </c>
      <c r="AI87" s="197" t="s">
        <v>60</v>
      </c>
      <c r="AJ87" s="197" t="s">
        <v>60</v>
      </c>
      <c r="AK87" s="197" t="s">
        <v>60</v>
      </c>
      <c r="AL87" s="197" t="s">
        <v>60</v>
      </c>
      <c r="AM87" s="197" t="s">
        <v>60</v>
      </c>
      <c r="AN87" s="198" t="s">
        <v>60</v>
      </c>
      <c r="AO87" s="199" t="s">
        <v>60</v>
      </c>
      <c r="AP87" s="198" t="s">
        <v>60</v>
      </c>
      <c r="AQ87" s="265" t="s">
        <v>110</v>
      </c>
      <c r="AR87" s="234">
        <v>0</v>
      </c>
      <c r="AS87" s="234" t="s">
        <v>60</v>
      </c>
      <c r="AT87" s="227" t="s">
        <v>40</v>
      </c>
      <c r="AU87" s="213" t="s">
        <v>40</v>
      </c>
      <c r="AV87" s="213" t="s">
        <v>210</v>
      </c>
      <c r="AW87" s="213" t="s">
        <v>41</v>
      </c>
      <c r="AX87" s="213" t="s">
        <v>235</v>
      </c>
      <c r="AY87" s="201" t="s">
        <v>241</v>
      </c>
      <c r="AZ87" s="202">
        <v>44524</v>
      </c>
      <c r="BA87" s="201" t="s">
        <v>44</v>
      </c>
      <c r="BB87" s="203" t="s">
        <v>238</v>
      </c>
      <c r="BC87" s="204" t="s">
        <v>238</v>
      </c>
      <c r="BD87" s="204" t="s">
        <v>238</v>
      </c>
      <c r="BE87" s="214">
        <v>0</v>
      </c>
      <c r="BF87" s="206" t="s">
        <v>52</v>
      </c>
      <c r="BG87" s="193" t="s">
        <v>107</v>
      </c>
      <c r="BH87" s="208"/>
    </row>
    <row r="88" spans="1:60" s="209" customFormat="1" ht="60" customHeight="1" thickBot="1">
      <c r="A88" s="193">
        <v>81</v>
      </c>
      <c r="B88" s="193" t="s">
        <v>17</v>
      </c>
      <c r="C88" s="166" t="s">
        <v>212</v>
      </c>
      <c r="D88" s="222" t="s">
        <v>393</v>
      </c>
      <c r="E88" s="211" t="s">
        <v>487</v>
      </c>
      <c r="F88" s="166" t="s">
        <v>13</v>
      </c>
      <c r="G88" s="166" t="s">
        <v>213</v>
      </c>
      <c r="H88" s="166" t="s">
        <v>391</v>
      </c>
      <c r="I88" s="166" t="s">
        <v>123</v>
      </c>
      <c r="J88" s="212">
        <v>43863</v>
      </c>
      <c r="K88" s="196" t="s">
        <v>62</v>
      </c>
      <c r="L88" s="196" t="s">
        <v>62</v>
      </c>
      <c r="M88" s="196" t="s">
        <v>62</v>
      </c>
      <c r="N88" s="196" t="s">
        <v>62</v>
      </c>
      <c r="O88" s="166" t="s">
        <v>228</v>
      </c>
      <c r="P88" s="166" t="s">
        <v>228</v>
      </c>
      <c r="Q88" s="166" t="s">
        <v>394</v>
      </c>
      <c r="R88" s="197" t="s">
        <v>60</v>
      </c>
      <c r="S88" s="197" t="s">
        <v>60</v>
      </c>
      <c r="T88" s="197" t="s">
        <v>60</v>
      </c>
      <c r="U88" s="197" t="s">
        <v>60</v>
      </c>
      <c r="V88" s="197" t="s">
        <v>60</v>
      </c>
      <c r="W88" s="198" t="s">
        <v>60</v>
      </c>
      <c r="X88" s="199" t="s">
        <v>60</v>
      </c>
      <c r="Y88" s="197" t="s">
        <v>60</v>
      </c>
      <c r="Z88" s="197" t="s">
        <v>60</v>
      </c>
      <c r="AA88" s="197" t="s">
        <v>60</v>
      </c>
      <c r="AB88" s="198" t="s">
        <v>60</v>
      </c>
      <c r="AC88" s="199" t="s">
        <v>60</v>
      </c>
      <c r="AD88" s="197" t="s">
        <v>60</v>
      </c>
      <c r="AE88" s="197" t="s">
        <v>60</v>
      </c>
      <c r="AF88" s="198" t="s">
        <v>60</v>
      </c>
      <c r="AG88" s="197" t="s">
        <v>60</v>
      </c>
      <c r="AH88" s="197" t="s">
        <v>60</v>
      </c>
      <c r="AI88" s="197" t="s">
        <v>60</v>
      </c>
      <c r="AJ88" s="197" t="s">
        <v>60</v>
      </c>
      <c r="AK88" s="197" t="s">
        <v>60</v>
      </c>
      <c r="AL88" s="197" t="s">
        <v>60</v>
      </c>
      <c r="AM88" s="197" t="s">
        <v>60</v>
      </c>
      <c r="AN88" s="198" t="s">
        <v>60</v>
      </c>
      <c r="AO88" s="199" t="s">
        <v>60</v>
      </c>
      <c r="AP88" s="198" t="s">
        <v>60</v>
      </c>
      <c r="AQ88" s="265" t="s">
        <v>110</v>
      </c>
      <c r="AR88" s="234">
        <v>0</v>
      </c>
      <c r="AS88" s="234" t="s">
        <v>60</v>
      </c>
      <c r="AT88" s="227" t="s">
        <v>40</v>
      </c>
      <c r="AU88" s="213" t="s">
        <v>40</v>
      </c>
      <c r="AV88" s="213" t="s">
        <v>210</v>
      </c>
      <c r="AW88" s="213" t="s">
        <v>41</v>
      </c>
      <c r="AX88" s="213" t="s">
        <v>235</v>
      </c>
      <c r="AY88" s="201" t="s">
        <v>241</v>
      </c>
      <c r="AZ88" s="202">
        <v>44524</v>
      </c>
      <c r="BA88" s="201" t="s">
        <v>44</v>
      </c>
      <c r="BB88" s="203" t="s">
        <v>238</v>
      </c>
      <c r="BC88" s="204" t="s">
        <v>238</v>
      </c>
      <c r="BD88" s="204" t="s">
        <v>238</v>
      </c>
      <c r="BE88" s="214">
        <v>0</v>
      </c>
      <c r="BF88" s="206" t="s">
        <v>52</v>
      </c>
      <c r="BG88" s="193" t="s">
        <v>107</v>
      </c>
      <c r="BH88" s="208"/>
    </row>
    <row r="89" spans="1:60" s="209" customFormat="1" ht="47.25" customHeight="1" thickBot="1">
      <c r="A89" s="193">
        <v>82</v>
      </c>
      <c r="B89" s="193" t="s">
        <v>17</v>
      </c>
      <c r="C89" s="166" t="s">
        <v>212</v>
      </c>
      <c r="D89" s="222" t="s">
        <v>393</v>
      </c>
      <c r="E89" s="211" t="s">
        <v>488</v>
      </c>
      <c r="F89" s="166" t="s">
        <v>13</v>
      </c>
      <c r="G89" s="166" t="s">
        <v>213</v>
      </c>
      <c r="H89" s="166" t="s">
        <v>391</v>
      </c>
      <c r="I89" s="166" t="s">
        <v>123</v>
      </c>
      <c r="J89" s="212">
        <v>43863</v>
      </c>
      <c r="K89" s="196" t="s">
        <v>62</v>
      </c>
      <c r="L89" s="196" t="s">
        <v>62</v>
      </c>
      <c r="M89" s="196" t="s">
        <v>62</v>
      </c>
      <c r="N89" s="196" t="s">
        <v>62</v>
      </c>
      <c r="O89" s="166" t="s">
        <v>228</v>
      </c>
      <c r="P89" s="166" t="s">
        <v>228</v>
      </c>
      <c r="Q89" s="166" t="s">
        <v>395</v>
      </c>
      <c r="R89" s="197" t="s">
        <v>60</v>
      </c>
      <c r="S89" s="197" t="s">
        <v>60</v>
      </c>
      <c r="T89" s="197" t="s">
        <v>60</v>
      </c>
      <c r="U89" s="197" t="s">
        <v>60</v>
      </c>
      <c r="V89" s="197" t="s">
        <v>60</v>
      </c>
      <c r="W89" s="198" t="s">
        <v>60</v>
      </c>
      <c r="X89" s="199" t="s">
        <v>60</v>
      </c>
      <c r="Y89" s="197" t="s">
        <v>60</v>
      </c>
      <c r="Z89" s="197" t="s">
        <v>60</v>
      </c>
      <c r="AA89" s="197" t="s">
        <v>60</v>
      </c>
      <c r="AB89" s="198" t="s">
        <v>60</v>
      </c>
      <c r="AC89" s="199" t="s">
        <v>60</v>
      </c>
      <c r="AD89" s="197" t="s">
        <v>60</v>
      </c>
      <c r="AE89" s="197" t="s">
        <v>60</v>
      </c>
      <c r="AF89" s="198" t="s">
        <v>60</v>
      </c>
      <c r="AG89" s="197" t="s">
        <v>60</v>
      </c>
      <c r="AH89" s="197" t="s">
        <v>60</v>
      </c>
      <c r="AI89" s="197" t="s">
        <v>60</v>
      </c>
      <c r="AJ89" s="197" t="s">
        <v>60</v>
      </c>
      <c r="AK89" s="197" t="s">
        <v>60</v>
      </c>
      <c r="AL89" s="197" t="s">
        <v>60</v>
      </c>
      <c r="AM89" s="197" t="s">
        <v>60</v>
      </c>
      <c r="AN89" s="198" t="s">
        <v>60</v>
      </c>
      <c r="AO89" s="199" t="s">
        <v>60</v>
      </c>
      <c r="AP89" s="198" t="s">
        <v>60</v>
      </c>
      <c r="AQ89" s="265" t="s">
        <v>110</v>
      </c>
      <c r="AR89" s="234">
        <v>0</v>
      </c>
      <c r="AS89" s="234" t="s">
        <v>60</v>
      </c>
      <c r="AT89" s="227" t="s">
        <v>40</v>
      </c>
      <c r="AU89" s="213" t="s">
        <v>40</v>
      </c>
      <c r="AV89" s="213" t="s">
        <v>210</v>
      </c>
      <c r="AW89" s="213" t="s">
        <v>41</v>
      </c>
      <c r="AX89" s="213" t="s">
        <v>235</v>
      </c>
      <c r="AY89" s="201" t="s">
        <v>241</v>
      </c>
      <c r="AZ89" s="202">
        <v>44524</v>
      </c>
      <c r="BA89" s="201" t="s">
        <v>44</v>
      </c>
      <c r="BB89" s="203" t="s">
        <v>238</v>
      </c>
      <c r="BC89" s="204" t="s">
        <v>238</v>
      </c>
      <c r="BD89" s="204" t="s">
        <v>238</v>
      </c>
      <c r="BE89" s="214">
        <v>0</v>
      </c>
      <c r="BF89" s="206" t="s">
        <v>52</v>
      </c>
      <c r="BG89" s="193" t="s">
        <v>107</v>
      </c>
      <c r="BH89" s="208"/>
    </row>
    <row r="90" spans="1:60" s="209" customFormat="1" ht="63.75" customHeight="1" thickBot="1">
      <c r="A90" s="193">
        <v>83</v>
      </c>
      <c r="B90" s="193" t="s">
        <v>17</v>
      </c>
      <c r="C90" s="166" t="s">
        <v>212</v>
      </c>
      <c r="D90" s="222" t="s">
        <v>393</v>
      </c>
      <c r="E90" s="211" t="s">
        <v>489</v>
      </c>
      <c r="F90" s="166" t="s">
        <v>13</v>
      </c>
      <c r="G90" s="166" t="s">
        <v>213</v>
      </c>
      <c r="H90" s="166" t="s">
        <v>391</v>
      </c>
      <c r="I90" s="166" t="s">
        <v>123</v>
      </c>
      <c r="J90" s="212">
        <v>43863</v>
      </c>
      <c r="K90" s="196" t="s">
        <v>62</v>
      </c>
      <c r="L90" s="196" t="s">
        <v>62</v>
      </c>
      <c r="M90" s="196" t="s">
        <v>62</v>
      </c>
      <c r="N90" s="196" t="s">
        <v>62</v>
      </c>
      <c r="O90" s="166" t="s">
        <v>228</v>
      </c>
      <c r="P90" s="166" t="s">
        <v>228</v>
      </c>
      <c r="Q90" s="166" t="s">
        <v>396</v>
      </c>
      <c r="R90" s="197" t="s">
        <v>60</v>
      </c>
      <c r="S90" s="197" t="s">
        <v>60</v>
      </c>
      <c r="T90" s="197" t="s">
        <v>60</v>
      </c>
      <c r="U90" s="197" t="s">
        <v>60</v>
      </c>
      <c r="V90" s="197" t="s">
        <v>60</v>
      </c>
      <c r="W90" s="198" t="s">
        <v>60</v>
      </c>
      <c r="X90" s="199" t="s">
        <v>60</v>
      </c>
      <c r="Y90" s="197" t="s">
        <v>60</v>
      </c>
      <c r="Z90" s="197" t="s">
        <v>60</v>
      </c>
      <c r="AA90" s="197" t="s">
        <v>60</v>
      </c>
      <c r="AB90" s="198" t="s">
        <v>60</v>
      </c>
      <c r="AC90" s="199" t="s">
        <v>60</v>
      </c>
      <c r="AD90" s="197" t="s">
        <v>60</v>
      </c>
      <c r="AE90" s="197" t="s">
        <v>60</v>
      </c>
      <c r="AF90" s="198" t="s">
        <v>60</v>
      </c>
      <c r="AG90" s="197" t="s">
        <v>60</v>
      </c>
      <c r="AH90" s="197" t="s">
        <v>60</v>
      </c>
      <c r="AI90" s="197" t="s">
        <v>60</v>
      </c>
      <c r="AJ90" s="197" t="s">
        <v>60</v>
      </c>
      <c r="AK90" s="197" t="s">
        <v>60</v>
      </c>
      <c r="AL90" s="197" t="s">
        <v>60</v>
      </c>
      <c r="AM90" s="197" t="s">
        <v>60</v>
      </c>
      <c r="AN90" s="198" t="s">
        <v>60</v>
      </c>
      <c r="AO90" s="199" t="s">
        <v>60</v>
      </c>
      <c r="AP90" s="198" t="s">
        <v>60</v>
      </c>
      <c r="AQ90" s="265" t="s">
        <v>110</v>
      </c>
      <c r="AR90" s="234">
        <v>0</v>
      </c>
      <c r="AS90" s="234" t="s">
        <v>60</v>
      </c>
      <c r="AT90" s="227" t="s">
        <v>40</v>
      </c>
      <c r="AU90" s="213" t="s">
        <v>40</v>
      </c>
      <c r="AV90" s="213" t="s">
        <v>210</v>
      </c>
      <c r="AW90" s="213" t="s">
        <v>41</v>
      </c>
      <c r="AX90" s="213" t="s">
        <v>235</v>
      </c>
      <c r="AY90" s="201" t="s">
        <v>241</v>
      </c>
      <c r="AZ90" s="202">
        <v>44524</v>
      </c>
      <c r="BA90" s="201" t="s">
        <v>44</v>
      </c>
      <c r="BB90" s="203" t="s">
        <v>238</v>
      </c>
      <c r="BC90" s="204" t="s">
        <v>238</v>
      </c>
      <c r="BD90" s="204" t="s">
        <v>238</v>
      </c>
      <c r="BE90" s="214">
        <v>0</v>
      </c>
      <c r="BF90" s="206" t="s">
        <v>52</v>
      </c>
      <c r="BG90" s="193" t="s">
        <v>107</v>
      </c>
      <c r="BH90" s="208"/>
    </row>
    <row r="91" spans="1:60" s="209" customFormat="1" ht="60" customHeight="1" thickBot="1">
      <c r="A91" s="193">
        <v>84</v>
      </c>
      <c r="B91" s="193" t="s">
        <v>17</v>
      </c>
      <c r="C91" s="166" t="s">
        <v>212</v>
      </c>
      <c r="D91" s="222" t="s">
        <v>393</v>
      </c>
      <c r="E91" s="211" t="s">
        <v>490</v>
      </c>
      <c r="F91" s="166" t="s">
        <v>13</v>
      </c>
      <c r="G91" s="166" t="s">
        <v>213</v>
      </c>
      <c r="H91" s="166" t="s">
        <v>391</v>
      </c>
      <c r="I91" s="166" t="s">
        <v>123</v>
      </c>
      <c r="J91" s="212">
        <v>43863</v>
      </c>
      <c r="K91" s="196" t="s">
        <v>62</v>
      </c>
      <c r="L91" s="196" t="s">
        <v>62</v>
      </c>
      <c r="M91" s="196" t="s">
        <v>62</v>
      </c>
      <c r="N91" s="196" t="s">
        <v>62</v>
      </c>
      <c r="O91" s="166" t="s">
        <v>228</v>
      </c>
      <c r="P91" s="166" t="s">
        <v>228</v>
      </c>
      <c r="Q91" s="166" t="s">
        <v>397</v>
      </c>
      <c r="R91" s="197" t="s">
        <v>60</v>
      </c>
      <c r="S91" s="197" t="s">
        <v>60</v>
      </c>
      <c r="T91" s="197" t="s">
        <v>60</v>
      </c>
      <c r="U91" s="197" t="s">
        <v>60</v>
      </c>
      <c r="V91" s="197" t="s">
        <v>60</v>
      </c>
      <c r="W91" s="198" t="s">
        <v>60</v>
      </c>
      <c r="X91" s="199" t="s">
        <v>60</v>
      </c>
      <c r="Y91" s="197" t="s">
        <v>60</v>
      </c>
      <c r="Z91" s="197" t="s">
        <v>60</v>
      </c>
      <c r="AA91" s="197" t="s">
        <v>60</v>
      </c>
      <c r="AB91" s="198" t="s">
        <v>60</v>
      </c>
      <c r="AC91" s="199" t="s">
        <v>60</v>
      </c>
      <c r="AD91" s="197" t="s">
        <v>60</v>
      </c>
      <c r="AE91" s="197" t="s">
        <v>60</v>
      </c>
      <c r="AF91" s="198" t="s">
        <v>60</v>
      </c>
      <c r="AG91" s="197" t="s">
        <v>60</v>
      </c>
      <c r="AH91" s="197" t="s">
        <v>60</v>
      </c>
      <c r="AI91" s="197" t="s">
        <v>60</v>
      </c>
      <c r="AJ91" s="197" t="s">
        <v>60</v>
      </c>
      <c r="AK91" s="197" t="s">
        <v>60</v>
      </c>
      <c r="AL91" s="197" t="s">
        <v>60</v>
      </c>
      <c r="AM91" s="197" t="s">
        <v>60</v>
      </c>
      <c r="AN91" s="198" t="s">
        <v>60</v>
      </c>
      <c r="AO91" s="199" t="s">
        <v>60</v>
      </c>
      <c r="AP91" s="198" t="s">
        <v>60</v>
      </c>
      <c r="AQ91" s="265" t="s">
        <v>110</v>
      </c>
      <c r="AR91" s="234">
        <v>0</v>
      </c>
      <c r="AS91" s="234" t="s">
        <v>60</v>
      </c>
      <c r="AT91" s="227" t="s">
        <v>40</v>
      </c>
      <c r="AU91" s="213" t="s">
        <v>40</v>
      </c>
      <c r="AV91" s="213" t="s">
        <v>210</v>
      </c>
      <c r="AW91" s="213" t="s">
        <v>41</v>
      </c>
      <c r="AX91" s="213" t="s">
        <v>235</v>
      </c>
      <c r="AY91" s="201" t="s">
        <v>241</v>
      </c>
      <c r="AZ91" s="202">
        <v>44524</v>
      </c>
      <c r="BA91" s="201" t="s">
        <v>44</v>
      </c>
      <c r="BB91" s="203" t="s">
        <v>238</v>
      </c>
      <c r="BC91" s="204" t="s">
        <v>238</v>
      </c>
      <c r="BD91" s="204" t="s">
        <v>238</v>
      </c>
      <c r="BE91" s="214">
        <v>0</v>
      </c>
      <c r="BF91" s="206" t="s">
        <v>52</v>
      </c>
      <c r="BG91" s="193"/>
      <c r="BH91" s="208"/>
    </row>
    <row r="92" spans="1:60" s="209" customFormat="1" ht="84.75" customHeight="1" thickBot="1">
      <c r="A92" s="193">
        <v>85</v>
      </c>
      <c r="B92" s="193" t="s">
        <v>17</v>
      </c>
      <c r="C92" s="166" t="s">
        <v>212</v>
      </c>
      <c r="D92" s="222" t="s">
        <v>393</v>
      </c>
      <c r="E92" s="211" t="s">
        <v>491</v>
      </c>
      <c r="F92" s="166" t="s">
        <v>13</v>
      </c>
      <c r="G92" s="166" t="s">
        <v>213</v>
      </c>
      <c r="H92" s="166" t="s">
        <v>391</v>
      </c>
      <c r="I92" s="166" t="s">
        <v>123</v>
      </c>
      <c r="J92" s="212">
        <v>43863</v>
      </c>
      <c r="K92" s="196" t="s">
        <v>62</v>
      </c>
      <c r="L92" s="196" t="s">
        <v>62</v>
      </c>
      <c r="M92" s="196" t="s">
        <v>62</v>
      </c>
      <c r="N92" s="196" t="s">
        <v>62</v>
      </c>
      <c r="O92" s="166" t="s">
        <v>228</v>
      </c>
      <c r="P92" s="166" t="s">
        <v>228</v>
      </c>
      <c r="Q92" s="166" t="s">
        <v>398</v>
      </c>
      <c r="R92" s="197" t="s">
        <v>60</v>
      </c>
      <c r="S92" s="197" t="s">
        <v>60</v>
      </c>
      <c r="T92" s="197" t="s">
        <v>60</v>
      </c>
      <c r="U92" s="197" t="s">
        <v>60</v>
      </c>
      <c r="V92" s="197" t="s">
        <v>60</v>
      </c>
      <c r="W92" s="198" t="s">
        <v>60</v>
      </c>
      <c r="X92" s="199" t="s">
        <v>60</v>
      </c>
      <c r="Y92" s="197" t="s">
        <v>60</v>
      </c>
      <c r="Z92" s="197" t="s">
        <v>60</v>
      </c>
      <c r="AA92" s="197" t="s">
        <v>60</v>
      </c>
      <c r="AB92" s="198" t="s">
        <v>60</v>
      </c>
      <c r="AC92" s="199" t="s">
        <v>60</v>
      </c>
      <c r="AD92" s="197" t="s">
        <v>60</v>
      </c>
      <c r="AE92" s="197" t="s">
        <v>60</v>
      </c>
      <c r="AF92" s="198" t="s">
        <v>60</v>
      </c>
      <c r="AG92" s="197" t="s">
        <v>60</v>
      </c>
      <c r="AH92" s="197" t="s">
        <v>60</v>
      </c>
      <c r="AI92" s="197" t="s">
        <v>60</v>
      </c>
      <c r="AJ92" s="197" t="s">
        <v>60</v>
      </c>
      <c r="AK92" s="197" t="s">
        <v>60</v>
      </c>
      <c r="AL92" s="197" t="s">
        <v>60</v>
      </c>
      <c r="AM92" s="197" t="s">
        <v>60</v>
      </c>
      <c r="AN92" s="198" t="s">
        <v>60</v>
      </c>
      <c r="AO92" s="199" t="s">
        <v>60</v>
      </c>
      <c r="AP92" s="198" t="s">
        <v>60</v>
      </c>
      <c r="AQ92" s="265" t="s">
        <v>110</v>
      </c>
      <c r="AR92" s="234">
        <v>0</v>
      </c>
      <c r="AS92" s="234" t="s">
        <v>60</v>
      </c>
      <c r="AT92" s="227" t="s">
        <v>40</v>
      </c>
      <c r="AU92" s="213" t="s">
        <v>40</v>
      </c>
      <c r="AV92" s="213" t="s">
        <v>210</v>
      </c>
      <c r="AW92" s="213" t="s">
        <v>41</v>
      </c>
      <c r="AX92" s="213" t="s">
        <v>235</v>
      </c>
      <c r="AY92" s="201" t="s">
        <v>241</v>
      </c>
      <c r="AZ92" s="202">
        <v>44524</v>
      </c>
      <c r="BA92" s="201" t="s">
        <v>44</v>
      </c>
      <c r="BB92" s="203" t="s">
        <v>238</v>
      </c>
      <c r="BC92" s="204" t="s">
        <v>238</v>
      </c>
      <c r="BD92" s="204" t="s">
        <v>238</v>
      </c>
      <c r="BE92" s="214">
        <v>0</v>
      </c>
      <c r="BF92" s="206" t="s">
        <v>52</v>
      </c>
      <c r="BG92" s="193"/>
      <c r="BH92" s="208"/>
    </row>
    <row r="93" spans="1:60" s="209" customFormat="1" ht="50.25" customHeight="1" thickBot="1">
      <c r="A93" s="193">
        <v>86</v>
      </c>
      <c r="B93" s="193" t="s">
        <v>17</v>
      </c>
      <c r="C93" s="166" t="s">
        <v>212</v>
      </c>
      <c r="D93" s="222" t="s">
        <v>393</v>
      </c>
      <c r="E93" s="211" t="s">
        <v>492</v>
      </c>
      <c r="F93" s="166" t="s">
        <v>13</v>
      </c>
      <c r="G93" s="166" t="s">
        <v>213</v>
      </c>
      <c r="H93" s="166" t="s">
        <v>391</v>
      </c>
      <c r="I93" s="166" t="s">
        <v>123</v>
      </c>
      <c r="J93" s="212">
        <v>43863</v>
      </c>
      <c r="K93" s="196" t="s">
        <v>62</v>
      </c>
      <c r="L93" s="196" t="s">
        <v>62</v>
      </c>
      <c r="M93" s="196" t="s">
        <v>62</v>
      </c>
      <c r="N93" s="196" t="s">
        <v>62</v>
      </c>
      <c r="O93" s="166" t="s">
        <v>228</v>
      </c>
      <c r="P93" s="166" t="s">
        <v>228</v>
      </c>
      <c r="Q93" s="166" t="s">
        <v>399</v>
      </c>
      <c r="R93" s="197" t="s">
        <v>60</v>
      </c>
      <c r="S93" s="197" t="s">
        <v>60</v>
      </c>
      <c r="T93" s="197" t="s">
        <v>60</v>
      </c>
      <c r="U93" s="197" t="s">
        <v>60</v>
      </c>
      <c r="V93" s="197" t="s">
        <v>60</v>
      </c>
      <c r="W93" s="198" t="s">
        <v>60</v>
      </c>
      <c r="X93" s="199" t="s">
        <v>60</v>
      </c>
      <c r="Y93" s="197" t="s">
        <v>60</v>
      </c>
      <c r="Z93" s="197" t="s">
        <v>60</v>
      </c>
      <c r="AA93" s="197" t="s">
        <v>60</v>
      </c>
      <c r="AB93" s="198" t="s">
        <v>60</v>
      </c>
      <c r="AC93" s="199" t="s">
        <v>60</v>
      </c>
      <c r="AD93" s="197" t="s">
        <v>60</v>
      </c>
      <c r="AE93" s="197" t="s">
        <v>60</v>
      </c>
      <c r="AF93" s="198" t="s">
        <v>60</v>
      </c>
      <c r="AG93" s="197" t="s">
        <v>60</v>
      </c>
      <c r="AH93" s="197" t="s">
        <v>60</v>
      </c>
      <c r="AI93" s="197" t="s">
        <v>60</v>
      </c>
      <c r="AJ93" s="197" t="s">
        <v>60</v>
      </c>
      <c r="AK93" s="197" t="s">
        <v>60</v>
      </c>
      <c r="AL93" s="197" t="s">
        <v>60</v>
      </c>
      <c r="AM93" s="197" t="s">
        <v>60</v>
      </c>
      <c r="AN93" s="198" t="s">
        <v>60</v>
      </c>
      <c r="AO93" s="199" t="s">
        <v>60</v>
      </c>
      <c r="AP93" s="198" t="s">
        <v>60</v>
      </c>
      <c r="AQ93" s="265" t="s">
        <v>110</v>
      </c>
      <c r="AR93" s="234">
        <v>0</v>
      </c>
      <c r="AS93" s="234" t="s">
        <v>60</v>
      </c>
      <c r="AT93" s="227" t="s">
        <v>40</v>
      </c>
      <c r="AU93" s="213" t="s">
        <v>40</v>
      </c>
      <c r="AV93" s="213" t="s">
        <v>210</v>
      </c>
      <c r="AW93" s="213" t="s">
        <v>41</v>
      </c>
      <c r="AX93" s="213" t="s">
        <v>235</v>
      </c>
      <c r="AY93" s="201" t="s">
        <v>241</v>
      </c>
      <c r="AZ93" s="202">
        <v>44524</v>
      </c>
      <c r="BA93" s="201" t="s">
        <v>44</v>
      </c>
      <c r="BB93" s="203" t="s">
        <v>238</v>
      </c>
      <c r="BC93" s="204" t="s">
        <v>238</v>
      </c>
      <c r="BD93" s="204" t="s">
        <v>238</v>
      </c>
      <c r="BE93" s="214">
        <v>0</v>
      </c>
      <c r="BF93" s="206" t="s">
        <v>52</v>
      </c>
      <c r="BG93" s="193"/>
      <c r="BH93" s="208"/>
    </row>
    <row r="94" spans="1:60" s="209" customFormat="1" ht="53.25" customHeight="1" thickBot="1">
      <c r="A94" s="193">
        <v>87</v>
      </c>
      <c r="B94" s="193" t="s">
        <v>17</v>
      </c>
      <c r="C94" s="166" t="s">
        <v>212</v>
      </c>
      <c r="D94" s="222" t="s">
        <v>400</v>
      </c>
      <c r="E94" s="211" t="s">
        <v>493</v>
      </c>
      <c r="F94" s="166" t="s">
        <v>13</v>
      </c>
      <c r="G94" s="166" t="s">
        <v>213</v>
      </c>
      <c r="H94" s="166" t="s">
        <v>119</v>
      </c>
      <c r="I94" s="166" t="s">
        <v>123</v>
      </c>
      <c r="J94" s="212">
        <v>43863</v>
      </c>
      <c r="K94" s="196" t="s">
        <v>62</v>
      </c>
      <c r="L94" s="196" t="s">
        <v>62</v>
      </c>
      <c r="M94" s="196" t="s">
        <v>62</v>
      </c>
      <c r="N94" s="196" t="s">
        <v>62</v>
      </c>
      <c r="O94" s="166" t="s">
        <v>228</v>
      </c>
      <c r="P94" s="166" t="s">
        <v>228</v>
      </c>
      <c r="Q94" s="166" t="s">
        <v>401</v>
      </c>
      <c r="R94" s="197" t="s">
        <v>60</v>
      </c>
      <c r="S94" s="197" t="s">
        <v>60</v>
      </c>
      <c r="T94" s="197" t="s">
        <v>60</v>
      </c>
      <c r="U94" s="197" t="s">
        <v>60</v>
      </c>
      <c r="V94" s="197" t="s">
        <v>60</v>
      </c>
      <c r="W94" s="198" t="s">
        <v>60</v>
      </c>
      <c r="X94" s="199" t="s">
        <v>60</v>
      </c>
      <c r="Y94" s="197" t="s">
        <v>60</v>
      </c>
      <c r="Z94" s="197" t="s">
        <v>60</v>
      </c>
      <c r="AA94" s="197" t="s">
        <v>60</v>
      </c>
      <c r="AB94" s="198" t="s">
        <v>60</v>
      </c>
      <c r="AC94" s="199" t="s">
        <v>60</v>
      </c>
      <c r="AD94" s="197" t="s">
        <v>60</v>
      </c>
      <c r="AE94" s="197" t="s">
        <v>60</v>
      </c>
      <c r="AF94" s="198" t="s">
        <v>60</v>
      </c>
      <c r="AG94" s="197" t="s">
        <v>60</v>
      </c>
      <c r="AH94" s="197" t="s">
        <v>60</v>
      </c>
      <c r="AI94" s="197" t="s">
        <v>60</v>
      </c>
      <c r="AJ94" s="197" t="s">
        <v>60</v>
      </c>
      <c r="AK94" s="197" t="s">
        <v>60</v>
      </c>
      <c r="AL94" s="197" t="s">
        <v>60</v>
      </c>
      <c r="AM94" s="197" t="s">
        <v>60</v>
      </c>
      <c r="AN94" s="198" t="s">
        <v>60</v>
      </c>
      <c r="AO94" s="199" t="s">
        <v>60</v>
      </c>
      <c r="AP94" s="198" t="s">
        <v>60</v>
      </c>
      <c r="AQ94" s="265" t="s">
        <v>110</v>
      </c>
      <c r="AR94" s="234">
        <v>0</v>
      </c>
      <c r="AS94" s="234" t="s">
        <v>60</v>
      </c>
      <c r="AT94" s="227" t="s">
        <v>40</v>
      </c>
      <c r="AU94" s="213" t="s">
        <v>40</v>
      </c>
      <c r="AV94" s="213" t="s">
        <v>210</v>
      </c>
      <c r="AW94" s="213" t="s">
        <v>41</v>
      </c>
      <c r="AX94" s="213" t="s">
        <v>235</v>
      </c>
      <c r="AY94" s="201" t="s">
        <v>241</v>
      </c>
      <c r="AZ94" s="202">
        <v>44524</v>
      </c>
      <c r="BA94" s="201" t="s">
        <v>44</v>
      </c>
      <c r="BB94" s="203" t="s">
        <v>238</v>
      </c>
      <c r="BC94" s="204" t="s">
        <v>238</v>
      </c>
      <c r="BD94" s="204" t="s">
        <v>238</v>
      </c>
      <c r="BE94" s="214">
        <v>0</v>
      </c>
      <c r="BF94" s="206" t="s">
        <v>52</v>
      </c>
      <c r="BG94" s="193"/>
      <c r="BH94" s="208"/>
    </row>
    <row r="95" spans="1:60" s="209" customFormat="1" ht="36" customHeight="1" thickBot="1">
      <c r="A95" s="193">
        <v>88</v>
      </c>
      <c r="B95" s="193" t="s">
        <v>17</v>
      </c>
      <c r="C95" s="166" t="s">
        <v>56</v>
      </c>
      <c r="D95" s="222" t="s">
        <v>402</v>
      </c>
      <c r="E95" s="211" t="s">
        <v>494</v>
      </c>
      <c r="F95" s="166" t="s">
        <v>13</v>
      </c>
      <c r="G95" s="166" t="s">
        <v>213</v>
      </c>
      <c r="H95" s="166" t="s">
        <v>220</v>
      </c>
      <c r="I95" s="166" t="s">
        <v>124</v>
      </c>
      <c r="J95" s="212">
        <v>40941</v>
      </c>
      <c r="K95" s="196" t="s">
        <v>62</v>
      </c>
      <c r="L95" s="196" t="s">
        <v>62</v>
      </c>
      <c r="M95" s="196" t="s">
        <v>62</v>
      </c>
      <c r="N95" s="196" t="s">
        <v>62</v>
      </c>
      <c r="O95" s="166" t="s">
        <v>228</v>
      </c>
      <c r="P95" s="166" t="s">
        <v>228</v>
      </c>
      <c r="Q95" s="166" t="s">
        <v>43</v>
      </c>
      <c r="R95" s="197" t="s">
        <v>60</v>
      </c>
      <c r="S95" s="197" t="s">
        <v>60</v>
      </c>
      <c r="T95" s="197" t="s">
        <v>60</v>
      </c>
      <c r="U95" s="197" t="s">
        <v>60</v>
      </c>
      <c r="V95" s="197" t="s">
        <v>60</v>
      </c>
      <c r="W95" s="198" t="s">
        <v>60</v>
      </c>
      <c r="X95" s="199" t="s">
        <v>60</v>
      </c>
      <c r="Y95" s="197" t="s">
        <v>60</v>
      </c>
      <c r="Z95" s="197" t="s">
        <v>60</v>
      </c>
      <c r="AA95" s="197" t="s">
        <v>60</v>
      </c>
      <c r="AB95" s="198" t="s">
        <v>60</v>
      </c>
      <c r="AC95" s="199" t="s">
        <v>60</v>
      </c>
      <c r="AD95" s="197" t="s">
        <v>60</v>
      </c>
      <c r="AE95" s="197" t="s">
        <v>60</v>
      </c>
      <c r="AF95" s="198" t="s">
        <v>60</v>
      </c>
      <c r="AG95" s="197" t="s">
        <v>60</v>
      </c>
      <c r="AH95" s="197" t="s">
        <v>60</v>
      </c>
      <c r="AI95" s="197" t="s">
        <v>60</v>
      </c>
      <c r="AJ95" s="197" t="s">
        <v>60</v>
      </c>
      <c r="AK95" s="197" t="s">
        <v>60</v>
      </c>
      <c r="AL95" s="197" t="s">
        <v>60</v>
      </c>
      <c r="AM95" s="197" t="s">
        <v>60</v>
      </c>
      <c r="AN95" s="198" t="s">
        <v>60</v>
      </c>
      <c r="AO95" s="199" t="s">
        <v>60</v>
      </c>
      <c r="AP95" s="198" t="s">
        <v>60</v>
      </c>
      <c r="AQ95" s="265" t="s">
        <v>110</v>
      </c>
      <c r="AR95" s="234">
        <v>0</v>
      </c>
      <c r="AS95" s="234" t="s">
        <v>60</v>
      </c>
      <c r="AT95" s="227" t="s">
        <v>40</v>
      </c>
      <c r="AU95" s="213" t="s">
        <v>40</v>
      </c>
      <c r="AV95" s="213" t="s">
        <v>210</v>
      </c>
      <c r="AW95" s="213" t="s">
        <v>41</v>
      </c>
      <c r="AX95" s="213" t="s">
        <v>235</v>
      </c>
      <c r="AY95" s="201" t="s">
        <v>241</v>
      </c>
      <c r="AZ95" s="202">
        <v>44524</v>
      </c>
      <c r="BA95" s="201" t="s">
        <v>44</v>
      </c>
      <c r="BB95" s="203" t="s">
        <v>238</v>
      </c>
      <c r="BC95" s="204" t="s">
        <v>238</v>
      </c>
      <c r="BD95" s="204" t="s">
        <v>238</v>
      </c>
      <c r="BE95" s="214">
        <v>0</v>
      </c>
      <c r="BF95" s="206" t="s">
        <v>52</v>
      </c>
      <c r="BG95" s="193"/>
      <c r="BH95" s="208"/>
    </row>
    <row r="96" spans="1:60" s="209" customFormat="1" ht="36" customHeight="1" thickBot="1">
      <c r="A96" s="193">
        <v>89</v>
      </c>
      <c r="B96" s="239" t="s">
        <v>403</v>
      </c>
      <c r="C96" s="240" t="s">
        <v>211</v>
      </c>
      <c r="D96" s="279" t="s">
        <v>404</v>
      </c>
      <c r="E96" s="211" t="s">
        <v>495</v>
      </c>
      <c r="F96" s="166" t="s">
        <v>13</v>
      </c>
      <c r="G96" s="166" t="s">
        <v>14</v>
      </c>
      <c r="H96" s="166" t="s">
        <v>118</v>
      </c>
      <c r="I96" s="166" t="s">
        <v>125</v>
      </c>
      <c r="J96" s="196" t="s">
        <v>405</v>
      </c>
      <c r="K96" s="166" t="s">
        <v>406</v>
      </c>
      <c r="L96" s="166" t="s">
        <v>18</v>
      </c>
      <c r="M96" s="166" t="s">
        <v>18</v>
      </c>
      <c r="N96" s="166" t="s">
        <v>18</v>
      </c>
      <c r="O96" s="166" t="s">
        <v>230</v>
      </c>
      <c r="P96" s="166" t="s">
        <v>227</v>
      </c>
      <c r="Q96" s="166" t="s">
        <v>128</v>
      </c>
      <c r="R96" s="197" t="s">
        <v>60</v>
      </c>
      <c r="S96" s="197" t="s">
        <v>60</v>
      </c>
      <c r="T96" s="197" t="s">
        <v>60</v>
      </c>
      <c r="U96" s="197" t="s">
        <v>60</v>
      </c>
      <c r="V96" s="197" t="s">
        <v>60</v>
      </c>
      <c r="W96" s="198" t="s">
        <v>60</v>
      </c>
      <c r="X96" s="199" t="s">
        <v>60</v>
      </c>
      <c r="Y96" s="197" t="s">
        <v>60</v>
      </c>
      <c r="Z96" s="197" t="s">
        <v>60</v>
      </c>
      <c r="AA96" s="197" t="s">
        <v>60</v>
      </c>
      <c r="AB96" s="198" t="s">
        <v>60</v>
      </c>
      <c r="AC96" s="199" t="s">
        <v>60</v>
      </c>
      <c r="AD96" s="197" t="s">
        <v>60</v>
      </c>
      <c r="AE96" s="197" t="s">
        <v>60</v>
      </c>
      <c r="AF96" s="198" t="s">
        <v>60</v>
      </c>
      <c r="AG96" s="197" t="s">
        <v>60</v>
      </c>
      <c r="AH96" s="197" t="s">
        <v>60</v>
      </c>
      <c r="AI96" s="197" t="s">
        <v>60</v>
      </c>
      <c r="AJ96" s="197" t="s">
        <v>60</v>
      </c>
      <c r="AK96" s="197" t="s">
        <v>60</v>
      </c>
      <c r="AL96" s="197" t="s">
        <v>60</v>
      </c>
      <c r="AM96" s="197" t="s">
        <v>60</v>
      </c>
      <c r="AN96" s="198" t="s">
        <v>60</v>
      </c>
      <c r="AO96" s="199" t="s">
        <v>60</v>
      </c>
      <c r="AP96" s="198" t="s">
        <v>60</v>
      </c>
      <c r="AQ96" s="265" t="str">
        <f>IF(CONCATENATE(IF(COUNTIF(R96:W96,"SI"),CONCATENATE("- Públicos",CHAR(10)),""),IF(COUNTIF(AC96:AF96,"SI"),CONCATENATE("- Privados",CHAR(10)),""),IF(COUNTIF(X96:AB96,"SI"),CONCATENATE("- Semi-privados",CHAR(10)),""),IF(COUNTIF(AG96:AN96,"SI"),CONCATENATE("- Sensibles",CHAR(10)),""),IF(COUNTIF(AO96:AP96,"SI"),"- De Población Vulnerable",""))&lt;&gt;"",CONCATENATE(IF(COUNTIF(R96:W96,"SI"),CONCATENATE("- Públicos",CHAR(10)),""),IF(COUNTIF(AC96:AF96,"SI"),CONCATENATE("- Privados",CHAR(10)),""),IF(COUNTIF(X96:AB96,"SI"),CONCATENATE("- Semi-privados",CHAR(10)),""),IF(COUNTIF(AG96:AN96,"SI"),CONCATENATE("- Sensibles",CHAR(10)),""),IF(COUNTIF(AO96:AP96,"SI"),"- De Población Vulnerable","")),"No tiene datos personales")</f>
        <v>No tiene datos personales</v>
      </c>
      <c r="AR96" s="234">
        <v>0</v>
      </c>
      <c r="AS96" s="234" t="s">
        <v>60</v>
      </c>
      <c r="AT96" s="227" t="s">
        <v>40</v>
      </c>
      <c r="AU96" s="200" t="str">
        <f>IF(ISERROR(VLOOKUP(AT96,[7]Listas!$A$3:$E$12,3,0)),"",VLOOKUP(AT96,[7]Listas!$A$3:$E$12,3,0))</f>
        <v>No existe excepción de acceso</v>
      </c>
      <c r="AV96" s="200" t="str">
        <f>IF(ISERROR(VLOOKUP(AT96,[7]Listas!$A$3:$E$12,5,0)),"",VLOOKUP(AT96,[7]Listas!$A$3:$E$12,5,0))</f>
        <v>Información pública y de conocimiento general</v>
      </c>
      <c r="AW96" s="200" t="str">
        <f>IF(ISERROR(VLOOKUP(AT96,[7]Listas!$A$3:$E$12,4,0)),"",VLOOKUP(AT96,[7]Listas!$A$3:$E$12,4,0))</f>
        <v>Información publica y de conocimiento general</v>
      </c>
      <c r="AX96" s="200" t="str">
        <f>IF(ISERROR(VLOOKUP(AT96,[7]Listas!$A$3:$E$13,2,0)),"",VLOOKUP(AT96,[7]Listas!$A$3:$E$13,2,0))</f>
        <v>Información Pública</v>
      </c>
      <c r="AY96" s="201" t="s">
        <v>241</v>
      </c>
      <c r="AZ96" s="202">
        <v>44524</v>
      </c>
      <c r="BA96" s="201" t="s">
        <v>44</v>
      </c>
      <c r="BB96" s="203" t="str">
        <f>IF(AX96="Pública Reservada","ALTA",IF(AX96="Pública Clasificada","MEDIA",IF(AX96="Información Pública","BAJA",IF(AX96="No Clasificada","Pública Reservada "))))</f>
        <v>BAJA</v>
      </c>
      <c r="BC96" s="204" t="s">
        <v>238</v>
      </c>
      <c r="BD96" s="204" t="s">
        <v>238</v>
      </c>
      <c r="BE96" s="205">
        <f t="shared" ref="BE96:BE114" si="23">MAX(BB96,BC96:BD96)</f>
        <v>0</v>
      </c>
      <c r="BF96" s="206" t="str">
        <f>IF(AND(BB96="BAJA",BC96="BAJA",BD96="BAJA"),"BAJO",IF(AND(BB96="MEDIA",BC96="BAJA",BD96="BAJA"),"MEDIO",IF(AND(BB96="BAJA",BC96="MEDIA",BD96="BAJA"),"MEDIO",IF(AND(BB96="BAJA",BC96="BAJA",BD96="MEDIA"),"MEDIO",IF(AND(BB96="MEDIA",BC96="MEDIA",BD96="MEDIA"),"MEDIO",IF(AND(BB96="ALTA",BC96="MEDIA",BD96="ALTA"),"ALTO",IF(AND(BB96="MEDIA",BC96="MEDIA",BD96="BAJA"),"MEDIO",IF(AND(BB96="BAJA",BC96="MEDIA",BD96="MEDIA"),"MEDIO",IF(AND(BB96="MEDIA",BC96="BAJA",BD96="MEDIA"),"MEDIO",IF(AND(BB96="ALTA",BC96="ALTA",BD96="BAJA"),"ALTO",IF(AND(BB96="ALTA",BC96="ALTA",BD96="MEDIA"),"ALTO",IF(AND(BB96="ALTA",BC96="ALTA",BD96="ALTA"),"ALTO",IF(AND(BB96="ALTA",BC96="BAJA",BD96="ALTA"),"ALTO",IF(AND(BB96="MEDIA",BC96="BAJA",BD96="ALTA"),"MEDIO",IF(AND(BB96="BAJA",BC96="ALTA",BD96="MEDIA"),"MEDIO",IF(AND(BB96="MEDIA",BC96="ALTA",BD96="MEDIA"),"MEDIO",IF(AND(BB96="ALTA",BC96="BAJA",BD96="BAJA"),"MEDIO",IF(AND(BB96="MEDIA",BC96="ALTA",BD96="ALTA"),"ALTO",IF(AND(BB96="BAJA",BC96="ALTA",BD96="ALTA"),"ALTO",IF(AND(BB96="BAJA",BC96="BAJA",BD96="ALTA"),"MEDIO",IF(AND(BB96="BAJA",BC96="MEDIA",BD96="ALTA"),"MEDIO",IF(AND(BB96="MEDIA",BC96="ALTA",BD96="BAJA"),"MEDIO",IF(AND(BB96="ALTA",BC96="BAJA",BD96="MEDIA"),"MEDIO",IF(AND(BB96="ALTA",BC96="MEDIA",BD96="MEDIA"),"MEDIO",IF(AND(BB96="ALTA",BC96="MEDIA",BD96="BAJA"),"MEDIO"," ")))))))))))))))))))))))))</f>
        <v>BAJO</v>
      </c>
      <c r="BG96" s="207" t="s">
        <v>107</v>
      </c>
      <c r="BH96" s="208"/>
    </row>
    <row r="97" spans="1:60" s="209" customFormat="1" ht="34.5" customHeight="1" thickBot="1">
      <c r="A97" s="193">
        <v>90</v>
      </c>
      <c r="B97" s="239" t="s">
        <v>403</v>
      </c>
      <c r="C97" s="242" t="s">
        <v>211</v>
      </c>
      <c r="D97" s="243" t="s">
        <v>407</v>
      </c>
      <c r="E97" s="211" t="s">
        <v>496</v>
      </c>
      <c r="F97" s="166" t="s">
        <v>13</v>
      </c>
      <c r="G97" s="166" t="s">
        <v>14</v>
      </c>
      <c r="H97" s="166" t="s">
        <v>118</v>
      </c>
      <c r="I97" s="166" t="s">
        <v>125</v>
      </c>
      <c r="J97" s="196" t="s">
        <v>405</v>
      </c>
      <c r="K97" s="166" t="s">
        <v>406</v>
      </c>
      <c r="L97" s="166" t="s">
        <v>18</v>
      </c>
      <c r="M97" s="166" t="s">
        <v>18</v>
      </c>
      <c r="N97" s="166" t="s">
        <v>18</v>
      </c>
      <c r="O97" s="166" t="s">
        <v>230</v>
      </c>
      <c r="P97" s="166" t="s">
        <v>224</v>
      </c>
      <c r="Q97" s="166" t="s">
        <v>128</v>
      </c>
      <c r="R97" s="197" t="s">
        <v>60</v>
      </c>
      <c r="S97" s="197" t="s">
        <v>60</v>
      </c>
      <c r="T97" s="197" t="s">
        <v>60</v>
      </c>
      <c r="U97" s="197" t="s">
        <v>60</v>
      </c>
      <c r="V97" s="197" t="s">
        <v>60</v>
      </c>
      <c r="W97" s="198" t="s">
        <v>60</v>
      </c>
      <c r="X97" s="199" t="s">
        <v>60</v>
      </c>
      <c r="Y97" s="197" t="s">
        <v>60</v>
      </c>
      <c r="Z97" s="197" t="s">
        <v>60</v>
      </c>
      <c r="AA97" s="197" t="s">
        <v>60</v>
      </c>
      <c r="AB97" s="198" t="s">
        <v>60</v>
      </c>
      <c r="AC97" s="199" t="s">
        <v>60</v>
      </c>
      <c r="AD97" s="197" t="s">
        <v>60</v>
      </c>
      <c r="AE97" s="197" t="s">
        <v>60</v>
      </c>
      <c r="AF97" s="198" t="s">
        <v>60</v>
      </c>
      <c r="AG97" s="197" t="s">
        <v>60</v>
      </c>
      <c r="AH97" s="197" t="s">
        <v>60</v>
      </c>
      <c r="AI97" s="197" t="s">
        <v>60</v>
      </c>
      <c r="AJ97" s="197" t="s">
        <v>60</v>
      </c>
      <c r="AK97" s="197" t="s">
        <v>60</v>
      </c>
      <c r="AL97" s="197" t="s">
        <v>60</v>
      </c>
      <c r="AM97" s="197" t="s">
        <v>60</v>
      </c>
      <c r="AN97" s="198" t="s">
        <v>60</v>
      </c>
      <c r="AO97" s="199" t="s">
        <v>60</v>
      </c>
      <c r="AP97" s="198" t="s">
        <v>60</v>
      </c>
      <c r="AQ97" s="265" t="str">
        <f t="shared" ref="AQ97:AQ99" si="24">IF(CONCATENATE(IF(COUNTIF(R97:W97,"SI"),CONCATENATE("- Públicos",CHAR(10)),""),IF(COUNTIF(AC97:AF97,"SI"),CONCATENATE("- Privados",CHAR(10)),""),IF(COUNTIF(X97:AB97,"SI"),CONCATENATE("- Semi-privados",CHAR(10)),""),IF(COUNTIF(AG97:AN97,"SI"),CONCATENATE("- Sensibles",CHAR(10)),""),IF(COUNTIF(AO97:AP97,"SI"),"- De Población Vulnerable",""))&lt;&gt;"",CONCATENATE(IF(COUNTIF(R97:W97,"SI"),CONCATENATE("- Públicos",CHAR(10)),""),IF(COUNTIF(AC97:AF97,"SI"),CONCATENATE("- Privados",CHAR(10)),""),IF(COUNTIF(X97:AB97,"SI"),CONCATENATE("- Semi-privados",CHAR(10)),""),IF(COUNTIF(AG97:AN97,"SI"),CONCATENATE("- Sensibles",CHAR(10)),""),IF(COUNTIF(AO97:AP97,"SI"),"- De Población Vulnerable","")),"No tiene datos personales")</f>
        <v>No tiene datos personales</v>
      </c>
      <c r="AR97" s="234">
        <v>0</v>
      </c>
      <c r="AS97" s="234" t="s">
        <v>60</v>
      </c>
      <c r="AT97" s="227" t="s">
        <v>40</v>
      </c>
      <c r="AU97" s="200" t="str">
        <f>IF(ISERROR(VLOOKUP(AT97,[7]Listas!$A$3:$E$12,3,0)),"",VLOOKUP(AT97,[7]Listas!$A$3:$E$12,3,0))</f>
        <v>No existe excepción de acceso</v>
      </c>
      <c r="AV97" s="200" t="str">
        <f>IF(ISERROR(VLOOKUP(AT97,[7]Listas!$A$3:$E$12,5,0)),"",VLOOKUP(AT97,[7]Listas!$A$3:$E$12,5,0))</f>
        <v>Información pública y de conocimiento general</v>
      </c>
      <c r="AW97" s="200" t="str">
        <f>IF(ISERROR(VLOOKUP(AT97,[7]Listas!$A$3:$E$12,4,0)),"",VLOOKUP(AT97,[7]Listas!$A$3:$E$12,4,0))</f>
        <v>Información publica y de conocimiento general</v>
      </c>
      <c r="AX97" s="200" t="str">
        <f>IF(ISERROR(VLOOKUP(AT97,[7]Listas!$A$3:$E$13,2,0)),"",VLOOKUP(AT97,[7]Listas!$A$3:$E$13,2,0))</f>
        <v>Información Pública</v>
      </c>
      <c r="AY97" s="201" t="s">
        <v>241</v>
      </c>
      <c r="AZ97" s="202">
        <v>44524</v>
      </c>
      <c r="BA97" s="201" t="s">
        <v>44</v>
      </c>
      <c r="BB97" s="203" t="str">
        <f t="shared" ref="BB97:BB99" si="25">IF(AX97="Pública Reservada","ALTA",IF(AX97="Pública Clasificada","MEDIA",IF(AX97="Información Pública","BAJA",IF(AX97="No Clasificada","Pública Reservada "))))</f>
        <v>BAJA</v>
      </c>
      <c r="BC97" s="204" t="s">
        <v>238</v>
      </c>
      <c r="BD97" s="204" t="s">
        <v>238</v>
      </c>
      <c r="BE97" s="205">
        <f t="shared" si="23"/>
        <v>0</v>
      </c>
      <c r="BF97" s="206" t="str">
        <f t="shared" ref="BF97:BF99" si="26">IF(AND(BB97="BAJA",BC97="BAJA",BD97="BAJA"),"BAJO",IF(AND(BB97="MEDIA",BC97="BAJA",BD97="BAJA"),"MEDIO",IF(AND(BB97="BAJA",BC97="MEDIA",BD97="BAJA"),"MEDIO",IF(AND(BB97="BAJA",BC97="BAJA",BD97="MEDIA"),"MEDIO",IF(AND(BB97="MEDIA",BC97="MEDIA",BD97="MEDIA"),"MEDIO",IF(AND(BB97="ALTA",BC97="MEDIA",BD97="ALTA"),"ALTO",IF(AND(BB97="MEDIA",BC97="MEDIA",BD97="BAJA"),"MEDIO",IF(AND(BB97="BAJA",BC97="MEDIA",BD97="MEDIA"),"MEDIO",IF(AND(BB97="MEDIA",BC97="BAJA",BD97="MEDIA"),"MEDIO",IF(AND(BB97="ALTA",BC97="ALTA",BD97="BAJA"),"ALTO",IF(AND(BB97="ALTA",BC97="ALTA",BD97="MEDIA"),"ALTO",IF(AND(BB97="ALTA",BC97="ALTA",BD97="ALTA"),"ALTO",IF(AND(BB97="ALTA",BC97="BAJA",BD97="ALTA"),"ALTO",IF(AND(BB97="MEDIA",BC97="BAJA",BD97="ALTA"),"MEDIO",IF(AND(BB97="BAJA",BC97="ALTA",BD97="MEDIA"),"MEDIO",IF(AND(BB97="MEDIA",BC97="ALTA",BD97="MEDIA"),"MEDIO",IF(AND(BB97="ALTA",BC97="BAJA",BD97="BAJA"),"MEDIO",IF(AND(BB97="MEDIA",BC97="ALTA",BD97="ALTA"),"ALTO",IF(AND(BB97="BAJA",BC97="ALTA",BD97="ALTA"),"ALTO",IF(AND(BB97="BAJA",BC97="BAJA",BD97="ALTA"),"MEDIO",IF(AND(BB97="BAJA",BC97="MEDIA",BD97="ALTA"),"MEDIO",IF(AND(BB97="MEDIA",BC97="ALTA",BD97="BAJA"),"MEDIO",IF(AND(BB97="ALTA",BC97="BAJA",BD97="MEDIA"),"MEDIO",IF(AND(BB97="ALTA",BC97="MEDIA",BD97="MEDIA"),"MEDIO",IF(AND(BB97="ALTA",BC97="MEDIA",BD97="BAJA"),"MEDIO"," ")))))))))))))))))))))))))</f>
        <v>BAJO</v>
      </c>
      <c r="BG97" s="207" t="s">
        <v>107</v>
      </c>
      <c r="BH97" s="208"/>
    </row>
    <row r="98" spans="1:60" s="209" customFormat="1" ht="38.25" customHeight="1" thickBot="1">
      <c r="A98" s="193">
        <v>91</v>
      </c>
      <c r="B98" s="241" t="s">
        <v>408</v>
      </c>
      <c r="C98" s="242" t="s">
        <v>211</v>
      </c>
      <c r="D98" s="279" t="s">
        <v>409</v>
      </c>
      <c r="E98" s="211" t="s">
        <v>497</v>
      </c>
      <c r="F98" s="244" t="s">
        <v>13</v>
      </c>
      <c r="G98" s="166" t="s">
        <v>14</v>
      </c>
      <c r="H98" s="166" t="s">
        <v>118</v>
      </c>
      <c r="I98" s="166" t="s">
        <v>125</v>
      </c>
      <c r="J98" s="196" t="s">
        <v>405</v>
      </c>
      <c r="K98" s="166" t="s">
        <v>406</v>
      </c>
      <c r="L98" s="166" t="s">
        <v>18</v>
      </c>
      <c r="M98" s="166" t="s">
        <v>18</v>
      </c>
      <c r="N98" s="166" t="s">
        <v>18</v>
      </c>
      <c r="O98" s="166" t="s">
        <v>230</v>
      </c>
      <c r="P98" s="166" t="s">
        <v>224</v>
      </c>
      <c r="Q98" s="166" t="s">
        <v>128</v>
      </c>
      <c r="R98" s="197" t="s">
        <v>60</v>
      </c>
      <c r="S98" s="197" t="s">
        <v>60</v>
      </c>
      <c r="T98" s="197" t="s">
        <v>60</v>
      </c>
      <c r="U98" s="197" t="s">
        <v>60</v>
      </c>
      <c r="V98" s="197" t="s">
        <v>60</v>
      </c>
      <c r="W98" s="198" t="s">
        <v>60</v>
      </c>
      <c r="X98" s="199" t="s">
        <v>60</v>
      </c>
      <c r="Y98" s="197" t="s">
        <v>60</v>
      </c>
      <c r="Z98" s="197" t="s">
        <v>60</v>
      </c>
      <c r="AA98" s="197" t="s">
        <v>60</v>
      </c>
      <c r="AB98" s="198" t="s">
        <v>60</v>
      </c>
      <c r="AC98" s="199" t="s">
        <v>60</v>
      </c>
      <c r="AD98" s="197" t="s">
        <v>60</v>
      </c>
      <c r="AE98" s="197" t="s">
        <v>60</v>
      </c>
      <c r="AF98" s="198" t="s">
        <v>60</v>
      </c>
      <c r="AG98" s="197" t="s">
        <v>60</v>
      </c>
      <c r="AH98" s="197" t="s">
        <v>60</v>
      </c>
      <c r="AI98" s="197" t="s">
        <v>60</v>
      </c>
      <c r="AJ98" s="197" t="s">
        <v>60</v>
      </c>
      <c r="AK98" s="197" t="s">
        <v>60</v>
      </c>
      <c r="AL98" s="197" t="s">
        <v>60</v>
      </c>
      <c r="AM98" s="197" t="s">
        <v>60</v>
      </c>
      <c r="AN98" s="198" t="s">
        <v>60</v>
      </c>
      <c r="AO98" s="199" t="s">
        <v>60</v>
      </c>
      <c r="AP98" s="198" t="s">
        <v>60</v>
      </c>
      <c r="AQ98" s="265" t="str">
        <f t="shared" si="24"/>
        <v>No tiene datos personales</v>
      </c>
      <c r="AR98" s="234">
        <v>0</v>
      </c>
      <c r="AS98" s="234" t="s">
        <v>60</v>
      </c>
      <c r="AT98" s="227" t="s">
        <v>40</v>
      </c>
      <c r="AU98" s="200" t="str">
        <f>IF(ISERROR(VLOOKUP(AT98,[7]Listas!$A$3:$E$12,3,0)),"",VLOOKUP(AT98,[7]Listas!$A$3:$E$12,3,0))</f>
        <v>No existe excepción de acceso</v>
      </c>
      <c r="AV98" s="200" t="str">
        <f>IF(ISERROR(VLOOKUP(AT98,[7]Listas!$A$3:$E$12,5,0)),"",VLOOKUP(AT98,[7]Listas!$A$3:$E$12,5,0))</f>
        <v>Información pública y de conocimiento general</v>
      </c>
      <c r="AW98" s="200" t="str">
        <f>IF(ISERROR(VLOOKUP(AT98,[7]Listas!$A$3:$E$12,4,0)),"",VLOOKUP(AT98,[7]Listas!$A$3:$E$12,4,0))</f>
        <v>Información publica y de conocimiento general</v>
      </c>
      <c r="AX98" s="200" t="str">
        <f>IF(ISERROR(VLOOKUP(AT98,[7]Listas!$A$3:$E$13,2,0)),"",VLOOKUP(AT98,[7]Listas!$A$3:$E$13,2,0))</f>
        <v>Información Pública</v>
      </c>
      <c r="AY98" s="201" t="s">
        <v>241</v>
      </c>
      <c r="AZ98" s="202">
        <v>44524</v>
      </c>
      <c r="BA98" s="201" t="s">
        <v>44</v>
      </c>
      <c r="BB98" s="203" t="str">
        <f t="shared" si="25"/>
        <v>BAJA</v>
      </c>
      <c r="BC98" s="204" t="s">
        <v>238</v>
      </c>
      <c r="BD98" s="204" t="s">
        <v>238</v>
      </c>
      <c r="BE98" s="205">
        <f t="shared" si="23"/>
        <v>0</v>
      </c>
      <c r="BF98" s="206" t="str">
        <f t="shared" si="26"/>
        <v>BAJO</v>
      </c>
      <c r="BG98" s="207" t="s">
        <v>107</v>
      </c>
      <c r="BH98" s="208"/>
    </row>
    <row r="99" spans="1:60" s="209" customFormat="1" ht="43.5" customHeight="1" thickBot="1">
      <c r="A99" s="193">
        <v>92</v>
      </c>
      <c r="B99" s="245" t="s">
        <v>410</v>
      </c>
      <c r="C99" s="242" t="s">
        <v>211</v>
      </c>
      <c r="D99" s="246" t="s">
        <v>411</v>
      </c>
      <c r="E99" s="211" t="s">
        <v>412</v>
      </c>
      <c r="F99" s="166" t="s">
        <v>13</v>
      </c>
      <c r="G99" s="166" t="s">
        <v>14</v>
      </c>
      <c r="H99" s="166" t="s">
        <v>118</v>
      </c>
      <c r="I99" s="166" t="s">
        <v>125</v>
      </c>
      <c r="J99" s="196" t="s">
        <v>405</v>
      </c>
      <c r="K99" s="166" t="s">
        <v>406</v>
      </c>
      <c r="L99" s="166" t="s">
        <v>18</v>
      </c>
      <c r="M99" s="166" t="s">
        <v>18</v>
      </c>
      <c r="N99" s="166" t="s">
        <v>18</v>
      </c>
      <c r="O99" s="166" t="s">
        <v>230</v>
      </c>
      <c r="P99" s="166" t="s">
        <v>224</v>
      </c>
      <c r="Q99" s="166" t="s">
        <v>128</v>
      </c>
      <c r="R99" s="197" t="s">
        <v>60</v>
      </c>
      <c r="S99" s="197" t="s">
        <v>60</v>
      </c>
      <c r="T99" s="197" t="s">
        <v>60</v>
      </c>
      <c r="U99" s="197" t="s">
        <v>60</v>
      </c>
      <c r="V99" s="197" t="s">
        <v>60</v>
      </c>
      <c r="W99" s="198" t="s">
        <v>60</v>
      </c>
      <c r="X99" s="199" t="s">
        <v>60</v>
      </c>
      <c r="Y99" s="197" t="s">
        <v>60</v>
      </c>
      <c r="Z99" s="197" t="s">
        <v>60</v>
      </c>
      <c r="AA99" s="197" t="s">
        <v>60</v>
      </c>
      <c r="AB99" s="198" t="s">
        <v>60</v>
      </c>
      <c r="AC99" s="199" t="s">
        <v>60</v>
      </c>
      <c r="AD99" s="197" t="s">
        <v>60</v>
      </c>
      <c r="AE99" s="197" t="s">
        <v>60</v>
      </c>
      <c r="AF99" s="198" t="s">
        <v>60</v>
      </c>
      <c r="AG99" s="197" t="s">
        <v>60</v>
      </c>
      <c r="AH99" s="197" t="s">
        <v>60</v>
      </c>
      <c r="AI99" s="197" t="s">
        <v>60</v>
      </c>
      <c r="AJ99" s="197" t="s">
        <v>60</v>
      </c>
      <c r="AK99" s="197" t="s">
        <v>60</v>
      </c>
      <c r="AL99" s="197" t="s">
        <v>60</v>
      </c>
      <c r="AM99" s="197" t="s">
        <v>60</v>
      </c>
      <c r="AN99" s="198" t="s">
        <v>60</v>
      </c>
      <c r="AO99" s="199" t="s">
        <v>60</v>
      </c>
      <c r="AP99" s="198" t="s">
        <v>60</v>
      </c>
      <c r="AQ99" s="265" t="str">
        <f t="shared" si="24"/>
        <v>No tiene datos personales</v>
      </c>
      <c r="AR99" s="234">
        <v>0</v>
      </c>
      <c r="AS99" s="234" t="s">
        <v>60</v>
      </c>
      <c r="AT99" s="227" t="s">
        <v>40</v>
      </c>
      <c r="AU99" s="200" t="str">
        <f>IF(ISERROR(VLOOKUP(AT99,[7]Listas!$A$3:$E$12,3,0)),"",VLOOKUP(AT99,[7]Listas!$A$3:$E$12,3,0))</f>
        <v>No existe excepción de acceso</v>
      </c>
      <c r="AV99" s="200" t="str">
        <f>IF(ISERROR(VLOOKUP(AT99,[7]Listas!$A$3:$E$12,5,0)),"",VLOOKUP(AT99,[7]Listas!$A$3:$E$12,5,0))</f>
        <v>Información pública y de conocimiento general</v>
      </c>
      <c r="AW99" s="200" t="str">
        <f>IF(ISERROR(VLOOKUP(AT99,[7]Listas!$A$3:$E$12,4,0)),"",VLOOKUP(AT99,[7]Listas!$A$3:$E$12,4,0))</f>
        <v>Información publica y de conocimiento general</v>
      </c>
      <c r="AX99" s="200" t="str">
        <f>IF(ISERROR(VLOOKUP(AT99,[7]Listas!$A$3:$E$13,2,0)),"",VLOOKUP(AT99,[7]Listas!$A$3:$E$13,2,0))</f>
        <v>Información Pública</v>
      </c>
      <c r="AY99" s="201" t="s">
        <v>241</v>
      </c>
      <c r="AZ99" s="202">
        <v>44524</v>
      </c>
      <c r="BA99" s="201" t="s">
        <v>44</v>
      </c>
      <c r="BB99" s="203" t="str">
        <f t="shared" si="25"/>
        <v>BAJA</v>
      </c>
      <c r="BC99" s="204" t="s">
        <v>238</v>
      </c>
      <c r="BD99" s="204" t="s">
        <v>238</v>
      </c>
      <c r="BE99" s="205">
        <f t="shared" si="23"/>
        <v>0</v>
      </c>
      <c r="BF99" s="206" t="str">
        <f t="shared" si="26"/>
        <v>BAJO</v>
      </c>
      <c r="BG99" s="207" t="s">
        <v>107</v>
      </c>
      <c r="BH99" s="208"/>
    </row>
    <row r="100" spans="1:60" s="209" customFormat="1" ht="77.25" customHeight="1" thickBot="1">
      <c r="A100" s="193">
        <v>93</v>
      </c>
      <c r="B100" s="193" t="s">
        <v>17</v>
      </c>
      <c r="C100" s="194" t="s">
        <v>212</v>
      </c>
      <c r="D100" s="222" t="s">
        <v>413</v>
      </c>
      <c r="E100" s="211" t="s">
        <v>414</v>
      </c>
      <c r="F100" s="194" t="s">
        <v>13</v>
      </c>
      <c r="G100" s="194" t="s">
        <v>213</v>
      </c>
      <c r="H100" s="194" t="s">
        <v>118</v>
      </c>
      <c r="I100" s="194" t="s">
        <v>124</v>
      </c>
      <c r="J100" s="231">
        <v>40975</v>
      </c>
      <c r="K100" s="231" t="s">
        <v>244</v>
      </c>
      <c r="L100" s="231" t="s">
        <v>244</v>
      </c>
      <c r="M100" s="231" t="s">
        <v>244</v>
      </c>
      <c r="N100" s="231" t="s">
        <v>243</v>
      </c>
      <c r="O100" s="194" t="s">
        <v>224</v>
      </c>
      <c r="P100" s="194" t="s">
        <v>224</v>
      </c>
      <c r="Q100" s="194" t="s">
        <v>128</v>
      </c>
      <c r="R100" s="197" t="s">
        <v>60</v>
      </c>
      <c r="S100" s="197" t="s">
        <v>60</v>
      </c>
      <c r="T100" s="197" t="s">
        <v>60</v>
      </c>
      <c r="U100" s="197" t="s">
        <v>60</v>
      </c>
      <c r="V100" s="197" t="s">
        <v>60</v>
      </c>
      <c r="W100" s="198" t="s">
        <v>60</v>
      </c>
      <c r="X100" s="199" t="s">
        <v>60</v>
      </c>
      <c r="Y100" s="197" t="s">
        <v>58</v>
      </c>
      <c r="Z100" s="197" t="s">
        <v>60</v>
      </c>
      <c r="AA100" s="197" t="s">
        <v>60</v>
      </c>
      <c r="AB100" s="198" t="s">
        <v>60</v>
      </c>
      <c r="AC100" s="199" t="s">
        <v>60</v>
      </c>
      <c r="AD100" s="197" t="s">
        <v>60</v>
      </c>
      <c r="AE100" s="197" t="s">
        <v>60</v>
      </c>
      <c r="AF100" s="198" t="s">
        <v>60</v>
      </c>
      <c r="AG100" s="197" t="s">
        <v>60</v>
      </c>
      <c r="AH100" s="197" t="s">
        <v>60</v>
      </c>
      <c r="AI100" s="197" t="s">
        <v>60</v>
      </c>
      <c r="AJ100" s="197" t="s">
        <v>60</v>
      </c>
      <c r="AK100" s="197" t="s">
        <v>60</v>
      </c>
      <c r="AL100" s="197" t="s">
        <v>60</v>
      </c>
      <c r="AM100" s="197" t="s">
        <v>60</v>
      </c>
      <c r="AN100" s="198" t="s">
        <v>60</v>
      </c>
      <c r="AO100" s="199" t="s">
        <v>60</v>
      </c>
      <c r="AP100" s="198" t="s">
        <v>60</v>
      </c>
      <c r="AQ100" s="265" t="str">
        <f>IF(CONCATENATE(IF(COUNTIF(R100:W100,"SI"),CONCATENATE("- Públicos",CHAR(10)),""),IF(COUNTIF(AC100:AF100,"SI"),CONCATENATE("- Privados",CHAR(10)),""),IF(COUNTIF(X100:AB100,"SI"),CONCATENATE("- Semi-privados",CHAR(10)),""),IF(COUNTIF(AG100:AN100,"SI"),CONCATENATE("- Sensibles",CHAR(10)),""),IF(COUNTIF(AO100:AP100,"SI"),"- De Población Vulnerable",""))&lt;&gt;"",CONCATENATE(IF(COUNTIF(R100:W100,"SI"),CONCATENATE("- Públicos",CHAR(10)),""),IF(COUNTIF(AC100:AF100,"SI"),CONCATENATE("- Privados",CHAR(10)),""),IF(COUNTIF(X100:AB100,"SI"),CONCATENATE("- Semi-privados",CHAR(10)),""),IF(COUNTIF(AG100:AN100,"SI"),CONCATENATE("- Sensibles",CHAR(10)),""),IF(COUNTIF(AO100:AP100,"SI"),"- De Población Vulnerable","")),"No tiene datos personales")</f>
        <v xml:space="preserve">- Semi-privados
</v>
      </c>
      <c r="AR100" s="234">
        <v>0</v>
      </c>
      <c r="AS100" s="234" t="s">
        <v>60</v>
      </c>
      <c r="AT100" s="227" t="s">
        <v>25</v>
      </c>
      <c r="AU100" s="200" t="str">
        <f>IF(ISERROR(VLOOKUP(AT100,[8]Listas!$A$3:$E$12,3,0)),"",VLOOKUP(AT100,[8]Listas!$A$3:$E$12,3,0))</f>
        <v>Ley 1755 de 2015, artículo 24, numeral 3.</v>
      </c>
      <c r="AV100" s="200" t="str">
        <f>IF(ISERROR(VLOOKUP(AT100,[8]Listas!$A$3:$E$12,5,0)),"",VLOOKUP(AT100,[8]Listas!$A$3:$E$12,5,0))</f>
        <v>El derecho de toda persona a la intimidad, bajo las limitaciones propias que impone la condición de empleado o servidor publico.</v>
      </c>
      <c r="AW100" s="200" t="str">
        <f>IF(ISERROR(VLOOKUP(AT100,[8]Listas!$A$3:$E$12,4,0)),"",VLOOKUP(AT100,[8]Listas!$A$3:$E$12,4,0))</f>
        <v>Información exceptuada por daño de derechos a personas naturales o jurídicas. Artículo 18 Ley 1712 de 2014. / Ley 1581 de 2012.</v>
      </c>
      <c r="AX100" s="200" t="str">
        <f>IF(ISERROR(VLOOKUP(AT100,[8]Listas!$A$3:$E$13,2,0)),"",VLOOKUP(AT100,[8]Listas!$A$3:$E$13,2,0))</f>
        <v>Pública Clasificada</v>
      </c>
      <c r="AY100" s="201" t="s">
        <v>113</v>
      </c>
      <c r="AZ100" s="202">
        <v>44545</v>
      </c>
      <c r="BA100" s="201" t="s">
        <v>149</v>
      </c>
      <c r="BB100" s="203" t="str">
        <f>IF(AX100="Pública Reservada","ALTA",IF(AX100="Pública Clasificada","MEDIA",IF(AX100="Información Pública","BAJA",IF(AX100="No Clasificada","Pública Reservada "))))</f>
        <v>MEDIA</v>
      </c>
      <c r="BC100" s="204" t="s">
        <v>238</v>
      </c>
      <c r="BD100" s="204" t="s">
        <v>238</v>
      </c>
      <c r="BE100" s="205">
        <f t="shared" si="23"/>
        <v>0</v>
      </c>
      <c r="BF100" s="206" t="str">
        <f>IF(AND(BB100="BAJA",BC100="BAJA",BD100="BAJA"),"BAJO",IF(AND(BB100="MEDIA",BC100="BAJA",BD100="BAJA"),"MEDIO",IF(AND(BB100="BAJA",BC100="MEDIA",BD100="BAJA"),"MEDIO",IF(AND(BB100="BAJA",BC100="BAJA",BD100="MEDIA"),"MEDIO",IF(AND(BB100="MEDIA",BC100="MEDIA",BD100="MEDIA"),"MEDIO",IF(AND(BB100="ALTA",BC100="MEDIA",BD100="ALTA"),"ALTO",IF(AND(BB100="MEDIA",BC100="MEDIA",BD100="BAJA"),"MEDIO",IF(AND(BB100="BAJA",BC100="MEDIA",BD100="MEDIA"),"MEDIO",IF(AND(BB100="MEDIA",BC100="BAJA",BD100="MEDIA"),"MEDIO",IF(AND(BB100="ALTA",BC100="ALTA",BD100="BAJA"),"ALTO",IF(AND(BB100="ALTA",BC100="ALTA",BD100="MEDIA"),"ALTO",IF(AND(BB100="ALTA",BC100="ALTA",BD100="ALTA"),"ALTO",IF(AND(BB100="ALTA",BC100="BAJA",BD100="ALTA"),"ALTO",IF(AND(BB100="MEDIA",BC100="BAJA",BD100="ALTA"),"MEDIO",IF(AND(BB100="BAJA",BC100="ALTA",BD100="MEDIA"),"MEDIO",IF(AND(BB100="MEDIA",BC100="ALTA",BD100="MEDIA"),"MEDIO",IF(AND(BB100="ALTA",BC100="BAJA",BD100="BAJA"),"MEDIO",IF(AND(BB100="MEDIA",BC100="ALTA",BD100="ALTA"),"ALTO",IF(AND(BB100="BAJA",BC100="ALTA",BD100="ALTA"),"ALTO",IF(AND(BB100="BAJA",BC100="BAJA",BD100="ALTA"),"MEDIO",IF(AND(BB100="BAJA",BC100="MEDIA",BD100="ALTA"),"MEDIO",IF(AND(BB100="MEDIA",BC100="ALTA",BD100="BAJA"),"MEDIO",IF(AND(BB100="ALTA",BC100="BAJA",BD100="MEDIA"),"MEDIO",IF(AND(BB100="ALTA",BC100="MEDIA",BD100="MEDIA"),"MEDIO",IF(AND(BB100="ALTA",BC100="MEDIA",BD100="BAJA"),"MEDIO"," ")))))))))))))))))))))))))</f>
        <v>MEDIO</v>
      </c>
      <c r="BG100" s="230"/>
      <c r="BH100" s="208"/>
    </row>
    <row r="101" spans="1:60" s="209" customFormat="1" ht="51" customHeight="1" thickBot="1">
      <c r="A101" s="193">
        <v>94</v>
      </c>
      <c r="B101" s="193" t="s">
        <v>17</v>
      </c>
      <c r="C101" s="194" t="s">
        <v>212</v>
      </c>
      <c r="D101" s="222" t="s">
        <v>20</v>
      </c>
      <c r="E101" s="211" t="s">
        <v>485</v>
      </c>
      <c r="F101" s="194" t="s">
        <v>13</v>
      </c>
      <c r="G101" s="194" t="s">
        <v>213</v>
      </c>
      <c r="H101" s="194" t="s">
        <v>118</v>
      </c>
      <c r="I101" s="194" t="s">
        <v>124</v>
      </c>
      <c r="J101" s="231">
        <v>40975</v>
      </c>
      <c r="K101" s="231" t="s">
        <v>244</v>
      </c>
      <c r="L101" s="231" t="s">
        <v>244</v>
      </c>
      <c r="M101" s="231" t="s">
        <v>244</v>
      </c>
      <c r="N101" s="231" t="s">
        <v>243</v>
      </c>
      <c r="O101" s="194" t="s">
        <v>228</v>
      </c>
      <c r="P101" s="194" t="s">
        <v>228</v>
      </c>
      <c r="Q101" s="194" t="s">
        <v>128</v>
      </c>
      <c r="R101" s="197" t="s">
        <v>60</v>
      </c>
      <c r="S101" s="197" t="s">
        <v>60</v>
      </c>
      <c r="T101" s="197" t="s">
        <v>60</v>
      </c>
      <c r="U101" s="197" t="s">
        <v>60</v>
      </c>
      <c r="V101" s="197" t="s">
        <v>60</v>
      </c>
      <c r="W101" s="198" t="s">
        <v>60</v>
      </c>
      <c r="X101" s="199" t="s">
        <v>60</v>
      </c>
      <c r="Y101" s="197" t="s">
        <v>60</v>
      </c>
      <c r="Z101" s="197" t="s">
        <v>60</v>
      </c>
      <c r="AA101" s="197" t="s">
        <v>60</v>
      </c>
      <c r="AB101" s="198" t="s">
        <v>60</v>
      </c>
      <c r="AC101" s="199" t="s">
        <v>60</v>
      </c>
      <c r="AD101" s="197" t="s">
        <v>60</v>
      </c>
      <c r="AE101" s="197" t="s">
        <v>60</v>
      </c>
      <c r="AF101" s="198" t="s">
        <v>60</v>
      </c>
      <c r="AG101" s="197" t="s">
        <v>60</v>
      </c>
      <c r="AH101" s="197" t="s">
        <v>60</v>
      </c>
      <c r="AI101" s="197" t="s">
        <v>60</v>
      </c>
      <c r="AJ101" s="197" t="s">
        <v>60</v>
      </c>
      <c r="AK101" s="197" t="s">
        <v>60</v>
      </c>
      <c r="AL101" s="197" t="s">
        <v>60</v>
      </c>
      <c r="AM101" s="197" t="s">
        <v>60</v>
      </c>
      <c r="AN101" s="198" t="s">
        <v>58</v>
      </c>
      <c r="AO101" s="199" t="s">
        <v>60</v>
      </c>
      <c r="AP101" s="198" t="s">
        <v>60</v>
      </c>
      <c r="AQ101" s="265" t="str">
        <f t="shared" ref="AQ101:AQ114" si="27">IF(CONCATENATE(IF(COUNTIF(R101:W101,"SI"),CONCATENATE("- Públicos",CHAR(10)),""),IF(COUNTIF(AC101:AF101,"SI"),CONCATENATE("- Privados",CHAR(10)),""),IF(COUNTIF(X101:AB101,"SI"),CONCATENATE("- Semi-privados",CHAR(10)),""),IF(COUNTIF(AG101:AN101,"SI"),CONCATENATE("- Sensibles",CHAR(10)),""),IF(COUNTIF(AO101:AP101,"SI"),"- De Población Vulnerable",""))&lt;&gt;"",CONCATENATE(IF(COUNTIF(R101:W101,"SI"),CONCATENATE("- Públicos",CHAR(10)),""),IF(COUNTIF(AC101:AF101,"SI"),CONCATENATE("- Privados",CHAR(10)),""),IF(COUNTIF(X101:AB101,"SI"),CONCATENATE("- Semi-privados",CHAR(10)),""),IF(COUNTIF(AG101:AN101,"SI"),CONCATENATE("- Sensibles",CHAR(10)),""),IF(COUNTIF(AO101:AP101,"SI"),"- De Población Vulnerable","")),"No tiene datos personales")</f>
        <v xml:space="preserve">- Sensibles
</v>
      </c>
      <c r="AR101" s="234">
        <v>0</v>
      </c>
      <c r="AS101" s="234" t="s">
        <v>60</v>
      </c>
      <c r="AT101" s="268" t="s">
        <v>36</v>
      </c>
      <c r="AU101" s="213" t="str">
        <f>IF(ISERROR(VLOOKUP(AT101,[8]Listas!$A$3:$E$12,3,0)),"",VLOOKUP(AT101,[8]Listas!$A$3:$E$12,3,0))</f>
        <v>Ley 1755 de 2015, artículo 24.</v>
      </c>
      <c r="AV101" s="213" t="str">
        <f>IF(ISERROR(VLOOKUP(AT101,[8]Listas!$A$3:$E$12,5,0)),"",VLOOKUP(AT101,[8]Listas!$A$3:$E$12,5,0))</f>
        <v>La estabilidad macroeconómica y financiera del país</v>
      </c>
      <c r="AW101" s="213" t="str">
        <f>IF(ISERROR(VLOOKUP(AT101,[8]Listas!$A$3:$E$12,4,0)),"",VLOOKUP(AT101,[8]Listas!$A$3:$E$12,4,0))</f>
        <v>Información exceptuada por daño a los intereses públicos. Artículo 19 Ley 1712 de 2014</v>
      </c>
      <c r="AX101" s="213" t="str">
        <f>IF(ISERROR(VLOOKUP(AT101,[8]Listas!$A$3:$E$12,2,0)),"",VLOOKUP(AT101,[8]Listas!$A$3:$E$12,2,0))</f>
        <v>Pública Reservada</v>
      </c>
      <c r="AY101" s="201" t="s">
        <v>113</v>
      </c>
      <c r="AZ101" s="202">
        <v>44545</v>
      </c>
      <c r="BA101" s="201" t="s">
        <v>149</v>
      </c>
      <c r="BB101" s="203" t="str">
        <f t="shared" ref="BB101:BB114" si="28">IF(AX101="Pública Reservada","ALTA",IF(AX101="Pública Clasificada","MEDIA",IF(AX101="Información Pública","BAJA",IF(AX101="No Clasificada","Pública Reservada "))))</f>
        <v>ALTA</v>
      </c>
      <c r="BC101" s="204" t="s">
        <v>239</v>
      </c>
      <c r="BD101" s="204" t="s">
        <v>240</v>
      </c>
      <c r="BE101" s="214">
        <f t="shared" si="23"/>
        <v>0</v>
      </c>
      <c r="BF101" s="206" t="str">
        <f t="shared" ref="BF101:BF114" si="29">IF(AND(BB101="BAJA",BC101="BAJA",BD101="BAJA"),"BAJO",IF(AND(BB101="MEDIA",BC101="BAJA",BD101="BAJA"),"MEDIO",IF(AND(BB101="BAJA",BC101="MEDIA",BD101="BAJA"),"MEDIO",IF(AND(BB101="BAJA",BC101="BAJA",BD101="MEDIA"),"MEDIO",IF(AND(BB101="MEDIA",BC101="MEDIA",BD101="MEDIA"),"MEDIO",IF(AND(BB101="ALTA",BC101="MEDIA",BD101="ALTA"),"ALTO",IF(AND(BB101="MEDIA",BC101="MEDIA",BD101="BAJA"),"MEDIO",IF(AND(BB101="BAJA",BC101="MEDIA",BD101="MEDIA"),"MEDIO",IF(AND(BB101="MEDIA",BC101="BAJA",BD101="MEDIA"),"MEDIO",IF(AND(BB101="ALTA",BC101="ALTA",BD101="BAJA"),"ALTO",IF(AND(BB101="ALTA",BC101="ALTA",BD101="MEDIA"),"ALTO",IF(AND(BB101="ALTA",BC101="ALTA",BD101="ALTA"),"ALTO",IF(AND(BB101="ALTA",BC101="BAJA",BD101="ALTA"),"ALTO",IF(AND(BB101="MEDIA",BC101="BAJA",BD101="ALTA"),"MEDIO",IF(AND(BB101="BAJA",BC101="ALTA",BD101="MEDIA"),"MEDIO",IF(AND(BB101="MEDIA",BC101="ALTA",BD101="MEDIA"),"MEDIO",IF(AND(BB101="ALTA",BC101="BAJA",BD101="BAJA"),"MEDIO",IF(AND(BB101="MEDIA",BC101="ALTA",BD101="ALTA"),"ALTO",IF(AND(BB101="BAJA",BC101="ALTA",BD101="ALTA"),"ALTO",IF(AND(BB101="BAJA",BC101="BAJA",BD101="ALTA"),"MEDIO",IF(AND(BB101="BAJA",BC101="MEDIA",BD101="ALTA"),"MEDIO",IF(AND(BB101="MEDIA",BC101="ALTA",BD101="BAJA"),"MEDIO",IF(AND(BB101="ALTA",BC101="BAJA",BD101="MEDIA"),"MEDIO",IF(AND(BB101="ALTA",BC101="MEDIA",BD101="MEDIA"),"MEDIO",IF(AND(BB101="ALTA",BC101="MEDIA",BD101="BAJA"),"MEDIO"," ")))))))))))))))))))))))))</f>
        <v>ALTO</v>
      </c>
      <c r="BG101" s="230"/>
      <c r="BH101" s="208"/>
    </row>
    <row r="102" spans="1:60" s="209" customFormat="1" ht="51" customHeight="1" thickBot="1">
      <c r="A102" s="193">
        <v>95</v>
      </c>
      <c r="B102" s="193" t="s">
        <v>17</v>
      </c>
      <c r="C102" s="194" t="s">
        <v>212</v>
      </c>
      <c r="D102" s="222" t="s">
        <v>415</v>
      </c>
      <c r="E102" s="211" t="s">
        <v>498</v>
      </c>
      <c r="F102" s="194" t="s">
        <v>13</v>
      </c>
      <c r="G102" s="194" t="s">
        <v>213</v>
      </c>
      <c r="H102" s="194" t="s">
        <v>118</v>
      </c>
      <c r="I102" s="194" t="s">
        <v>124</v>
      </c>
      <c r="J102" s="231">
        <v>40975</v>
      </c>
      <c r="K102" s="231" t="s">
        <v>244</v>
      </c>
      <c r="L102" s="231" t="s">
        <v>244</v>
      </c>
      <c r="M102" s="231" t="s">
        <v>244</v>
      </c>
      <c r="N102" s="231" t="s">
        <v>243</v>
      </c>
      <c r="O102" s="194" t="s">
        <v>224</v>
      </c>
      <c r="P102" s="194" t="s">
        <v>224</v>
      </c>
      <c r="Q102" s="194" t="s">
        <v>128</v>
      </c>
      <c r="R102" s="197" t="s">
        <v>60</v>
      </c>
      <c r="S102" s="197" t="s">
        <v>60</v>
      </c>
      <c r="T102" s="197" t="s">
        <v>60</v>
      </c>
      <c r="U102" s="197" t="s">
        <v>60</v>
      </c>
      <c r="V102" s="197" t="s">
        <v>60</v>
      </c>
      <c r="W102" s="198" t="s">
        <v>60</v>
      </c>
      <c r="X102" s="199" t="s">
        <v>60</v>
      </c>
      <c r="Y102" s="197" t="s">
        <v>60</v>
      </c>
      <c r="Z102" s="197" t="s">
        <v>60</v>
      </c>
      <c r="AA102" s="197" t="s">
        <v>60</v>
      </c>
      <c r="AB102" s="198" t="s">
        <v>60</v>
      </c>
      <c r="AC102" s="199" t="s">
        <v>60</v>
      </c>
      <c r="AD102" s="197" t="s">
        <v>60</v>
      </c>
      <c r="AE102" s="197" t="s">
        <v>60</v>
      </c>
      <c r="AF102" s="198" t="s">
        <v>60</v>
      </c>
      <c r="AG102" s="197" t="s">
        <v>60</v>
      </c>
      <c r="AH102" s="197" t="s">
        <v>60</v>
      </c>
      <c r="AI102" s="197" t="s">
        <v>60</v>
      </c>
      <c r="AJ102" s="197" t="s">
        <v>60</v>
      </c>
      <c r="AK102" s="197" t="s">
        <v>60</v>
      </c>
      <c r="AL102" s="197" t="s">
        <v>60</v>
      </c>
      <c r="AM102" s="197" t="s">
        <v>60</v>
      </c>
      <c r="AN102" s="198" t="s">
        <v>60</v>
      </c>
      <c r="AO102" s="199" t="s">
        <v>60</v>
      </c>
      <c r="AP102" s="198" t="s">
        <v>60</v>
      </c>
      <c r="AQ102" s="265" t="str">
        <f t="shared" si="27"/>
        <v>No tiene datos personales</v>
      </c>
      <c r="AR102" s="234">
        <v>0</v>
      </c>
      <c r="AS102" s="234" t="s">
        <v>60</v>
      </c>
      <c r="AT102" s="268" t="s">
        <v>40</v>
      </c>
      <c r="AU102" s="213" t="str">
        <f>IF(ISERROR(VLOOKUP(AT102,[8]Listas!$A$3:$E$12,3,0)),"",VLOOKUP(AT102,[8]Listas!$A$3:$E$12,3,0))</f>
        <v>No existe excepción de acceso</v>
      </c>
      <c r="AV102" s="213" t="str">
        <f>IF(ISERROR(VLOOKUP(AT102,[8]Listas!$A$3:$E$12,5,0)),"",VLOOKUP(AT102,[8]Listas!$A$3:$E$12,5,0))</f>
        <v>Información pública y de conocimiento general</v>
      </c>
      <c r="AW102" s="213" t="str">
        <f>IF(ISERROR(VLOOKUP(AT102,[8]Listas!$A$3:$E$12,4,0)),"",VLOOKUP(AT102,[8]Listas!$A$3:$E$12,4,0))</f>
        <v>Información publica y de conocimiento general</v>
      </c>
      <c r="AX102" s="213" t="str">
        <f>IF(ISERROR(VLOOKUP(AT102,[8]Listas!$A$3:$E$12,2,0)),"",VLOOKUP(AT102,[8]Listas!$A$3:$E$12,2,0))</f>
        <v>Información Pública</v>
      </c>
      <c r="AY102" s="201" t="s">
        <v>241</v>
      </c>
      <c r="AZ102" s="202">
        <v>44545</v>
      </c>
      <c r="BA102" s="201" t="s">
        <v>44</v>
      </c>
      <c r="BB102" s="203" t="str">
        <f t="shared" si="28"/>
        <v>BAJA</v>
      </c>
      <c r="BC102" s="204" t="s">
        <v>239</v>
      </c>
      <c r="BD102" s="204" t="s">
        <v>239</v>
      </c>
      <c r="BE102" s="214">
        <f t="shared" si="23"/>
        <v>0</v>
      </c>
      <c r="BF102" s="206" t="str">
        <f t="shared" si="29"/>
        <v>MEDIO</v>
      </c>
      <c r="BG102" s="230"/>
      <c r="BH102" s="208"/>
    </row>
    <row r="103" spans="1:60" s="209" customFormat="1" ht="66" customHeight="1" thickBot="1">
      <c r="A103" s="193">
        <v>96</v>
      </c>
      <c r="B103" s="193" t="s">
        <v>17</v>
      </c>
      <c r="C103" s="194" t="s">
        <v>212</v>
      </c>
      <c r="D103" s="222" t="s">
        <v>416</v>
      </c>
      <c r="E103" s="211" t="s">
        <v>499</v>
      </c>
      <c r="F103" s="194" t="s">
        <v>13</v>
      </c>
      <c r="G103" s="194" t="s">
        <v>213</v>
      </c>
      <c r="H103" s="194" t="s">
        <v>118</v>
      </c>
      <c r="I103" s="194" t="s">
        <v>124</v>
      </c>
      <c r="J103" s="231">
        <v>40975</v>
      </c>
      <c r="K103" s="231" t="s">
        <v>244</v>
      </c>
      <c r="L103" s="231" t="s">
        <v>244</v>
      </c>
      <c r="M103" s="231" t="s">
        <v>244</v>
      </c>
      <c r="N103" s="231" t="s">
        <v>243</v>
      </c>
      <c r="O103" s="194" t="s">
        <v>228</v>
      </c>
      <c r="P103" s="194" t="s">
        <v>228</v>
      </c>
      <c r="Q103" s="194" t="s">
        <v>128</v>
      </c>
      <c r="R103" s="197" t="s">
        <v>60</v>
      </c>
      <c r="S103" s="197" t="s">
        <v>60</v>
      </c>
      <c r="T103" s="197" t="s">
        <v>60</v>
      </c>
      <c r="U103" s="197" t="s">
        <v>60</v>
      </c>
      <c r="V103" s="197" t="s">
        <v>60</v>
      </c>
      <c r="W103" s="198" t="s">
        <v>60</v>
      </c>
      <c r="X103" s="199" t="s">
        <v>60</v>
      </c>
      <c r="Y103" s="197" t="s">
        <v>60</v>
      </c>
      <c r="Z103" s="197" t="s">
        <v>60</v>
      </c>
      <c r="AA103" s="197" t="s">
        <v>60</v>
      </c>
      <c r="AB103" s="198" t="s">
        <v>60</v>
      </c>
      <c r="AC103" s="199" t="s">
        <v>60</v>
      </c>
      <c r="AD103" s="197" t="s">
        <v>60</v>
      </c>
      <c r="AE103" s="197" t="s">
        <v>60</v>
      </c>
      <c r="AF103" s="198" t="s">
        <v>60</v>
      </c>
      <c r="AG103" s="197" t="s">
        <v>60</v>
      </c>
      <c r="AH103" s="197" t="s">
        <v>60</v>
      </c>
      <c r="AI103" s="197" t="s">
        <v>60</v>
      </c>
      <c r="AJ103" s="197" t="s">
        <v>60</v>
      </c>
      <c r="AK103" s="197" t="s">
        <v>60</v>
      </c>
      <c r="AL103" s="197" t="s">
        <v>60</v>
      </c>
      <c r="AM103" s="197" t="s">
        <v>60</v>
      </c>
      <c r="AN103" s="198" t="s">
        <v>60</v>
      </c>
      <c r="AO103" s="199" t="s">
        <v>60</v>
      </c>
      <c r="AP103" s="198" t="s">
        <v>60</v>
      </c>
      <c r="AQ103" s="265" t="str">
        <f t="shared" si="27"/>
        <v>No tiene datos personales</v>
      </c>
      <c r="AR103" s="234">
        <v>0</v>
      </c>
      <c r="AS103" s="234" t="s">
        <v>60</v>
      </c>
      <c r="AT103" s="268" t="s">
        <v>40</v>
      </c>
      <c r="AU103" s="213" t="str">
        <f>IF(ISERROR(VLOOKUP(AT103,[8]Listas!$A$3:$E$12,3,0)),"",VLOOKUP(AT103,[8]Listas!$A$3:$E$12,3,0))</f>
        <v>No existe excepción de acceso</v>
      </c>
      <c r="AV103" s="213" t="str">
        <f>IF(ISERROR(VLOOKUP(AT103,[8]Listas!$A$3:$E$12,5,0)),"",VLOOKUP(AT103,[8]Listas!$A$3:$E$12,5,0))</f>
        <v>Información pública y de conocimiento general</v>
      </c>
      <c r="AW103" s="213" t="str">
        <f>IF(ISERROR(VLOOKUP(AT103,[8]Listas!$A$3:$E$12,4,0)),"",VLOOKUP(AT103,[8]Listas!$A$3:$E$12,4,0))</f>
        <v>Información publica y de conocimiento general</v>
      </c>
      <c r="AX103" s="213" t="str">
        <f>IF(ISERROR(VLOOKUP(AT103,[8]Listas!$A$3:$E$12,2,0)),"",VLOOKUP(AT103,[8]Listas!$A$3:$E$12,2,0))</f>
        <v>Información Pública</v>
      </c>
      <c r="AY103" s="201" t="s">
        <v>241</v>
      </c>
      <c r="AZ103" s="202">
        <v>44545</v>
      </c>
      <c r="BA103" s="201" t="s">
        <v>44</v>
      </c>
      <c r="BB103" s="203" t="str">
        <f t="shared" si="28"/>
        <v>BAJA</v>
      </c>
      <c r="BC103" s="204" t="s">
        <v>239</v>
      </c>
      <c r="BD103" s="204" t="s">
        <v>239</v>
      </c>
      <c r="BE103" s="214">
        <f t="shared" si="23"/>
        <v>0</v>
      </c>
      <c r="BF103" s="206" t="str">
        <f t="shared" si="29"/>
        <v>MEDIO</v>
      </c>
      <c r="BG103" s="230"/>
      <c r="BH103" s="208"/>
    </row>
    <row r="104" spans="1:60" s="209" customFormat="1" ht="55.5" customHeight="1" thickBot="1">
      <c r="A104" s="193">
        <v>97</v>
      </c>
      <c r="B104" s="193" t="s">
        <v>17</v>
      </c>
      <c r="C104" s="194" t="s">
        <v>212</v>
      </c>
      <c r="D104" s="222" t="s">
        <v>417</v>
      </c>
      <c r="E104" s="211" t="s">
        <v>418</v>
      </c>
      <c r="F104" s="194" t="s">
        <v>13</v>
      </c>
      <c r="G104" s="194" t="s">
        <v>213</v>
      </c>
      <c r="H104" s="194" t="s">
        <v>118</v>
      </c>
      <c r="I104" s="194" t="s">
        <v>124</v>
      </c>
      <c r="J104" s="231">
        <v>40975</v>
      </c>
      <c r="K104" s="231" t="s">
        <v>244</v>
      </c>
      <c r="L104" s="231" t="s">
        <v>244</v>
      </c>
      <c r="M104" s="231" t="s">
        <v>244</v>
      </c>
      <c r="N104" s="231" t="s">
        <v>243</v>
      </c>
      <c r="O104" s="194" t="s">
        <v>224</v>
      </c>
      <c r="P104" s="194" t="s">
        <v>224</v>
      </c>
      <c r="Q104" s="194" t="s">
        <v>128</v>
      </c>
      <c r="R104" s="197" t="s">
        <v>60</v>
      </c>
      <c r="S104" s="197" t="s">
        <v>60</v>
      </c>
      <c r="T104" s="197" t="s">
        <v>60</v>
      </c>
      <c r="U104" s="197" t="s">
        <v>60</v>
      </c>
      <c r="V104" s="197" t="s">
        <v>60</v>
      </c>
      <c r="W104" s="198" t="s">
        <v>60</v>
      </c>
      <c r="X104" s="199" t="s">
        <v>60</v>
      </c>
      <c r="Y104" s="197" t="s">
        <v>60</v>
      </c>
      <c r="Z104" s="197" t="s">
        <v>60</v>
      </c>
      <c r="AA104" s="197" t="s">
        <v>60</v>
      </c>
      <c r="AB104" s="198" t="s">
        <v>60</v>
      </c>
      <c r="AC104" s="199" t="s">
        <v>60</v>
      </c>
      <c r="AD104" s="197" t="s">
        <v>60</v>
      </c>
      <c r="AE104" s="197" t="s">
        <v>60</v>
      </c>
      <c r="AF104" s="198" t="s">
        <v>60</v>
      </c>
      <c r="AG104" s="197" t="s">
        <v>60</v>
      </c>
      <c r="AH104" s="197" t="s">
        <v>60</v>
      </c>
      <c r="AI104" s="197" t="s">
        <v>60</v>
      </c>
      <c r="AJ104" s="197" t="s">
        <v>60</v>
      </c>
      <c r="AK104" s="197" t="s">
        <v>60</v>
      </c>
      <c r="AL104" s="197" t="s">
        <v>60</v>
      </c>
      <c r="AM104" s="197" t="s">
        <v>60</v>
      </c>
      <c r="AN104" s="198" t="s">
        <v>60</v>
      </c>
      <c r="AO104" s="199" t="s">
        <v>60</v>
      </c>
      <c r="AP104" s="198" t="s">
        <v>60</v>
      </c>
      <c r="AQ104" s="265" t="str">
        <f t="shared" si="27"/>
        <v>No tiene datos personales</v>
      </c>
      <c r="AR104" s="234">
        <v>0</v>
      </c>
      <c r="AS104" s="234" t="s">
        <v>60</v>
      </c>
      <c r="AT104" s="268" t="s">
        <v>40</v>
      </c>
      <c r="AU104" s="213" t="str">
        <f>IF(ISERROR(VLOOKUP(AT104,[8]Listas!$A$3:$E$12,3,0)),"",VLOOKUP(AT104,[8]Listas!$A$3:$E$12,3,0))</f>
        <v>No existe excepción de acceso</v>
      </c>
      <c r="AV104" s="213" t="str">
        <f>IF(ISERROR(VLOOKUP(AT104,[8]Listas!$A$3:$E$12,5,0)),"",VLOOKUP(AT104,[8]Listas!$A$3:$E$12,5,0))</f>
        <v>Información pública y de conocimiento general</v>
      </c>
      <c r="AW104" s="213" t="str">
        <f>IF(ISERROR(VLOOKUP(AT104,[8]Listas!$A$3:$E$12,4,0)),"",VLOOKUP(AT104,[8]Listas!$A$3:$E$12,4,0))</f>
        <v>Información publica y de conocimiento general</v>
      </c>
      <c r="AX104" s="213" t="str">
        <f>IF(ISERROR(VLOOKUP(AT104,[8]Listas!$A$3:$E$12,2,0)),"",VLOOKUP(AT104,[8]Listas!$A$3:$E$12,2,0))</f>
        <v>Información Pública</v>
      </c>
      <c r="AY104" s="201" t="s">
        <v>241</v>
      </c>
      <c r="AZ104" s="202">
        <v>44545</v>
      </c>
      <c r="BA104" s="201" t="s">
        <v>44</v>
      </c>
      <c r="BB104" s="203" t="str">
        <f t="shared" si="28"/>
        <v>BAJA</v>
      </c>
      <c r="BC104" s="204" t="s">
        <v>239</v>
      </c>
      <c r="BD104" s="204" t="s">
        <v>239</v>
      </c>
      <c r="BE104" s="214">
        <f t="shared" si="23"/>
        <v>0</v>
      </c>
      <c r="BF104" s="206" t="str">
        <f t="shared" si="29"/>
        <v>MEDIO</v>
      </c>
      <c r="BG104" s="230"/>
      <c r="BH104" s="208"/>
    </row>
    <row r="105" spans="1:60" s="209" customFormat="1" ht="66" customHeight="1" thickBot="1">
      <c r="A105" s="193">
        <v>98</v>
      </c>
      <c r="B105" s="193" t="s">
        <v>17</v>
      </c>
      <c r="C105" s="194" t="s">
        <v>212</v>
      </c>
      <c r="D105" s="222" t="s">
        <v>419</v>
      </c>
      <c r="E105" s="211" t="s">
        <v>500</v>
      </c>
      <c r="F105" s="194" t="s">
        <v>13</v>
      </c>
      <c r="G105" s="194" t="s">
        <v>213</v>
      </c>
      <c r="H105" s="194" t="s">
        <v>118</v>
      </c>
      <c r="I105" s="194" t="s">
        <v>124</v>
      </c>
      <c r="J105" s="231">
        <v>40975</v>
      </c>
      <c r="K105" s="231" t="s">
        <v>244</v>
      </c>
      <c r="L105" s="231" t="s">
        <v>244</v>
      </c>
      <c r="M105" s="231" t="s">
        <v>244</v>
      </c>
      <c r="N105" s="231" t="s">
        <v>243</v>
      </c>
      <c r="O105" s="194" t="s">
        <v>224</v>
      </c>
      <c r="P105" s="194" t="s">
        <v>224</v>
      </c>
      <c r="Q105" s="194" t="s">
        <v>43</v>
      </c>
      <c r="R105" s="197" t="s">
        <v>60</v>
      </c>
      <c r="S105" s="197" t="s">
        <v>60</v>
      </c>
      <c r="T105" s="197" t="s">
        <v>60</v>
      </c>
      <c r="U105" s="197" t="s">
        <v>60</v>
      </c>
      <c r="V105" s="197" t="s">
        <v>60</v>
      </c>
      <c r="W105" s="198" t="s">
        <v>60</v>
      </c>
      <c r="X105" s="199" t="s">
        <v>60</v>
      </c>
      <c r="Y105" s="197" t="s">
        <v>60</v>
      </c>
      <c r="Z105" s="197" t="s">
        <v>60</v>
      </c>
      <c r="AA105" s="197" t="s">
        <v>60</v>
      </c>
      <c r="AB105" s="198" t="s">
        <v>60</v>
      </c>
      <c r="AC105" s="199" t="s">
        <v>58</v>
      </c>
      <c r="AD105" s="197" t="s">
        <v>60</v>
      </c>
      <c r="AE105" s="197" t="s">
        <v>60</v>
      </c>
      <c r="AF105" s="198" t="s">
        <v>60</v>
      </c>
      <c r="AG105" s="197" t="s">
        <v>60</v>
      </c>
      <c r="AH105" s="197" t="s">
        <v>60</v>
      </c>
      <c r="AI105" s="197" t="s">
        <v>60</v>
      </c>
      <c r="AJ105" s="197" t="s">
        <v>60</v>
      </c>
      <c r="AK105" s="197" t="s">
        <v>60</v>
      </c>
      <c r="AL105" s="197" t="s">
        <v>60</v>
      </c>
      <c r="AM105" s="197" t="s">
        <v>60</v>
      </c>
      <c r="AN105" s="198" t="s">
        <v>60</v>
      </c>
      <c r="AO105" s="199" t="s">
        <v>60</v>
      </c>
      <c r="AP105" s="198" t="s">
        <v>60</v>
      </c>
      <c r="AQ105" s="265" t="str">
        <f t="shared" si="27"/>
        <v xml:space="preserve">- Privados
</v>
      </c>
      <c r="AR105" s="234">
        <v>0</v>
      </c>
      <c r="AS105" s="234" t="s">
        <v>60</v>
      </c>
      <c r="AT105" s="268" t="s">
        <v>40</v>
      </c>
      <c r="AU105" s="213" t="str">
        <f>IF(ISERROR(VLOOKUP(AT105,[8]Listas!$A$3:$E$12,3,0)),"",VLOOKUP(AT105,[8]Listas!$A$3:$E$12,3,0))</f>
        <v>No existe excepción de acceso</v>
      </c>
      <c r="AV105" s="213" t="str">
        <f>IF(ISERROR(VLOOKUP(AT105,[8]Listas!$A$3:$E$12,5,0)),"",VLOOKUP(AT105,[8]Listas!$A$3:$E$12,5,0))</f>
        <v>Información pública y de conocimiento general</v>
      </c>
      <c r="AW105" s="213" t="str">
        <f>IF(ISERROR(VLOOKUP(AT105,[8]Listas!$A$3:$E$12,4,0)),"",VLOOKUP(AT105,[8]Listas!$A$3:$E$12,4,0))</f>
        <v>Información publica y de conocimiento general</v>
      </c>
      <c r="AX105" s="213" t="str">
        <f>IF(ISERROR(VLOOKUP(AT105,[8]Listas!$A$3:$E$12,2,0)),"",VLOOKUP(AT105,[8]Listas!$A$3:$E$12,2,0))</f>
        <v>Información Pública</v>
      </c>
      <c r="AY105" s="201" t="s">
        <v>241</v>
      </c>
      <c r="AZ105" s="202">
        <v>44545</v>
      </c>
      <c r="BA105" s="201" t="s">
        <v>44</v>
      </c>
      <c r="BB105" s="203" t="str">
        <f t="shared" si="28"/>
        <v>BAJA</v>
      </c>
      <c r="BC105" s="204" t="s">
        <v>239</v>
      </c>
      <c r="BD105" s="204" t="s">
        <v>240</v>
      </c>
      <c r="BE105" s="214">
        <f t="shared" si="23"/>
        <v>0</v>
      </c>
      <c r="BF105" s="206" t="str">
        <f t="shared" si="29"/>
        <v>MEDIO</v>
      </c>
      <c r="BG105" s="230"/>
      <c r="BH105" s="208"/>
    </row>
    <row r="106" spans="1:60" s="209" customFormat="1" ht="66.75" customHeight="1" thickBot="1">
      <c r="A106" s="193">
        <v>99</v>
      </c>
      <c r="B106" s="193" t="s">
        <v>17</v>
      </c>
      <c r="C106" s="194" t="s">
        <v>212</v>
      </c>
      <c r="D106" s="222" t="s">
        <v>420</v>
      </c>
      <c r="E106" s="211" t="s">
        <v>501</v>
      </c>
      <c r="F106" s="194" t="s">
        <v>13</v>
      </c>
      <c r="G106" s="194" t="s">
        <v>213</v>
      </c>
      <c r="H106" s="194" t="s">
        <v>118</v>
      </c>
      <c r="I106" s="194" t="s">
        <v>124</v>
      </c>
      <c r="J106" s="231">
        <v>40975</v>
      </c>
      <c r="K106" s="231" t="s">
        <v>244</v>
      </c>
      <c r="L106" s="231" t="s">
        <v>244</v>
      </c>
      <c r="M106" s="231" t="s">
        <v>244</v>
      </c>
      <c r="N106" s="231" t="s">
        <v>243</v>
      </c>
      <c r="O106" s="194" t="s">
        <v>224</v>
      </c>
      <c r="P106" s="194" t="s">
        <v>224</v>
      </c>
      <c r="Q106" s="194" t="s">
        <v>128</v>
      </c>
      <c r="R106" s="197" t="s">
        <v>60</v>
      </c>
      <c r="S106" s="197" t="s">
        <v>60</v>
      </c>
      <c r="T106" s="197" t="s">
        <v>60</v>
      </c>
      <c r="U106" s="197" t="s">
        <v>60</v>
      </c>
      <c r="V106" s="197" t="s">
        <v>60</v>
      </c>
      <c r="W106" s="198" t="s">
        <v>60</v>
      </c>
      <c r="X106" s="199" t="s">
        <v>60</v>
      </c>
      <c r="Y106" s="197" t="s">
        <v>60</v>
      </c>
      <c r="Z106" s="197" t="s">
        <v>60</v>
      </c>
      <c r="AA106" s="197" t="s">
        <v>60</v>
      </c>
      <c r="AB106" s="198" t="s">
        <v>60</v>
      </c>
      <c r="AC106" s="199" t="s">
        <v>58</v>
      </c>
      <c r="AD106" s="197" t="s">
        <v>60</v>
      </c>
      <c r="AE106" s="197" t="s">
        <v>60</v>
      </c>
      <c r="AF106" s="198" t="s">
        <v>60</v>
      </c>
      <c r="AG106" s="197" t="s">
        <v>60</v>
      </c>
      <c r="AH106" s="197" t="s">
        <v>60</v>
      </c>
      <c r="AI106" s="197" t="s">
        <v>60</v>
      </c>
      <c r="AJ106" s="197" t="s">
        <v>60</v>
      </c>
      <c r="AK106" s="197" t="s">
        <v>60</v>
      </c>
      <c r="AL106" s="197" t="s">
        <v>60</v>
      </c>
      <c r="AM106" s="197" t="s">
        <v>60</v>
      </c>
      <c r="AN106" s="198" t="s">
        <v>60</v>
      </c>
      <c r="AO106" s="199" t="s">
        <v>60</v>
      </c>
      <c r="AP106" s="198" t="s">
        <v>60</v>
      </c>
      <c r="AQ106" s="265" t="str">
        <f t="shared" si="27"/>
        <v xml:space="preserve">- Privados
</v>
      </c>
      <c r="AR106" s="234">
        <v>0</v>
      </c>
      <c r="AS106" s="234" t="s">
        <v>60</v>
      </c>
      <c r="AT106" s="268" t="s">
        <v>40</v>
      </c>
      <c r="AU106" s="213" t="str">
        <f>IF(ISERROR(VLOOKUP(AT106,[8]Listas!$A$3:$E$12,3,0)),"",VLOOKUP(AT106,[8]Listas!$A$3:$E$12,3,0))</f>
        <v>No existe excepción de acceso</v>
      </c>
      <c r="AV106" s="213" t="str">
        <f>IF(ISERROR(VLOOKUP(AT106,[8]Listas!$A$3:$E$12,5,0)),"",VLOOKUP(AT106,[8]Listas!$A$3:$E$12,5,0))</f>
        <v>Información pública y de conocimiento general</v>
      </c>
      <c r="AW106" s="213" t="str">
        <f>IF(ISERROR(VLOOKUP(AT106,[8]Listas!$A$3:$E$12,4,0)),"",VLOOKUP(AT106,[8]Listas!$A$3:$E$12,4,0))</f>
        <v>Información publica y de conocimiento general</v>
      </c>
      <c r="AX106" s="213" t="str">
        <f>IF(ISERROR(VLOOKUP(AT106,[8]Listas!$A$3:$E$12,2,0)),"",VLOOKUP(AT106,[8]Listas!$A$3:$E$12,2,0))</f>
        <v>Información Pública</v>
      </c>
      <c r="AY106" s="201" t="s">
        <v>241</v>
      </c>
      <c r="AZ106" s="202">
        <v>44545</v>
      </c>
      <c r="BA106" s="201" t="s">
        <v>44</v>
      </c>
      <c r="BB106" s="203" t="str">
        <f t="shared" si="28"/>
        <v>BAJA</v>
      </c>
      <c r="BC106" s="204" t="s">
        <v>239</v>
      </c>
      <c r="BD106" s="204" t="s">
        <v>240</v>
      </c>
      <c r="BE106" s="214">
        <f t="shared" si="23"/>
        <v>0</v>
      </c>
      <c r="BF106" s="206" t="str">
        <f t="shared" si="29"/>
        <v>MEDIO</v>
      </c>
      <c r="BG106" s="230"/>
      <c r="BH106" s="208"/>
    </row>
    <row r="107" spans="1:60" s="209" customFormat="1" ht="99.75" customHeight="1" thickBot="1">
      <c r="A107" s="193">
        <v>100</v>
      </c>
      <c r="B107" s="193" t="s">
        <v>17</v>
      </c>
      <c r="C107" s="194" t="s">
        <v>212</v>
      </c>
      <c r="D107" s="211" t="s">
        <v>421</v>
      </c>
      <c r="E107" s="211" t="s">
        <v>502</v>
      </c>
      <c r="F107" s="194" t="s">
        <v>13</v>
      </c>
      <c r="G107" s="194" t="s">
        <v>213</v>
      </c>
      <c r="H107" s="194" t="s">
        <v>118</v>
      </c>
      <c r="I107" s="194" t="s">
        <v>124</v>
      </c>
      <c r="J107" s="231">
        <v>40975</v>
      </c>
      <c r="K107" s="231" t="s">
        <v>244</v>
      </c>
      <c r="L107" s="231" t="s">
        <v>244</v>
      </c>
      <c r="M107" s="231" t="s">
        <v>244</v>
      </c>
      <c r="N107" s="231" t="s">
        <v>243</v>
      </c>
      <c r="O107" s="194" t="s">
        <v>228</v>
      </c>
      <c r="P107" s="194" t="s">
        <v>228</v>
      </c>
      <c r="Q107" s="231" t="s">
        <v>422</v>
      </c>
      <c r="R107" s="197" t="s">
        <v>60</v>
      </c>
      <c r="S107" s="197" t="s">
        <v>60</v>
      </c>
      <c r="T107" s="197" t="s">
        <v>60</v>
      </c>
      <c r="U107" s="197" t="s">
        <v>60</v>
      </c>
      <c r="V107" s="197" t="s">
        <v>60</v>
      </c>
      <c r="W107" s="198" t="s">
        <v>60</v>
      </c>
      <c r="X107" s="199" t="s">
        <v>60</v>
      </c>
      <c r="Y107" s="197" t="s">
        <v>60</v>
      </c>
      <c r="Z107" s="197" t="s">
        <v>60</v>
      </c>
      <c r="AA107" s="197" t="s">
        <v>60</v>
      </c>
      <c r="AB107" s="198" t="s">
        <v>60</v>
      </c>
      <c r="AC107" s="199" t="s">
        <v>60</v>
      </c>
      <c r="AD107" s="197" t="s">
        <v>60</v>
      </c>
      <c r="AE107" s="197" t="s">
        <v>60</v>
      </c>
      <c r="AF107" s="198" t="s">
        <v>60</v>
      </c>
      <c r="AG107" s="197" t="s">
        <v>60</v>
      </c>
      <c r="AH107" s="197" t="s">
        <v>60</v>
      </c>
      <c r="AI107" s="197" t="s">
        <v>60</v>
      </c>
      <c r="AJ107" s="197" t="s">
        <v>60</v>
      </c>
      <c r="AK107" s="197" t="s">
        <v>60</v>
      </c>
      <c r="AL107" s="197" t="s">
        <v>60</v>
      </c>
      <c r="AM107" s="197" t="s">
        <v>60</v>
      </c>
      <c r="AN107" s="198" t="s">
        <v>60</v>
      </c>
      <c r="AO107" s="199" t="s">
        <v>60</v>
      </c>
      <c r="AP107" s="198" t="s">
        <v>60</v>
      </c>
      <c r="AQ107" s="265" t="str">
        <f t="shared" si="27"/>
        <v>No tiene datos personales</v>
      </c>
      <c r="AR107" s="234">
        <v>0</v>
      </c>
      <c r="AS107" s="234" t="s">
        <v>60</v>
      </c>
      <c r="AT107" s="268" t="s">
        <v>40</v>
      </c>
      <c r="AU107" s="213" t="str">
        <f>IF(ISERROR(VLOOKUP(AT107,[8]Listas!$A$3:$E$12,3,0)),"",VLOOKUP(AT107,[8]Listas!$A$3:$E$12,3,0))</f>
        <v>No existe excepción de acceso</v>
      </c>
      <c r="AV107" s="213" t="str">
        <f>IF(ISERROR(VLOOKUP(AT107,[8]Listas!$A$3:$E$12,5,0)),"",VLOOKUP(AT107,[8]Listas!$A$3:$E$12,5,0))</f>
        <v>Información pública y de conocimiento general</v>
      </c>
      <c r="AW107" s="213" t="str">
        <f>IF(ISERROR(VLOOKUP(AT107,[8]Listas!$A$3:$E$12,4,0)),"",VLOOKUP(AT107,[8]Listas!$A$3:$E$12,4,0))</f>
        <v>Información publica y de conocimiento general</v>
      </c>
      <c r="AX107" s="213" t="str">
        <f>IF(ISERROR(VLOOKUP(AT107,[8]Listas!$A$3:$E$12,2,0)),"",VLOOKUP(AT107,[8]Listas!$A$3:$E$12,2,0))</f>
        <v>Información Pública</v>
      </c>
      <c r="AY107" s="201" t="s">
        <v>241</v>
      </c>
      <c r="AZ107" s="202">
        <v>44545</v>
      </c>
      <c r="BA107" s="201" t="s">
        <v>44</v>
      </c>
      <c r="BB107" s="203" t="str">
        <f t="shared" si="28"/>
        <v>BAJA</v>
      </c>
      <c r="BC107" s="204" t="s">
        <v>238</v>
      </c>
      <c r="BD107" s="204" t="s">
        <v>238</v>
      </c>
      <c r="BE107" s="214">
        <f t="shared" si="23"/>
        <v>0</v>
      </c>
      <c r="BF107" s="206" t="str">
        <f t="shared" si="29"/>
        <v>BAJO</v>
      </c>
      <c r="BG107" s="230"/>
      <c r="BH107" s="208"/>
    </row>
    <row r="108" spans="1:60" s="209" customFormat="1" ht="81.75" customHeight="1" thickBot="1">
      <c r="A108" s="193">
        <v>101</v>
      </c>
      <c r="B108" s="193" t="s">
        <v>17</v>
      </c>
      <c r="C108" s="194" t="s">
        <v>212</v>
      </c>
      <c r="D108" s="211" t="s">
        <v>423</v>
      </c>
      <c r="E108" s="211" t="s">
        <v>424</v>
      </c>
      <c r="F108" s="194" t="s">
        <v>13</v>
      </c>
      <c r="G108" s="194" t="s">
        <v>213</v>
      </c>
      <c r="H108" s="194" t="s">
        <v>119</v>
      </c>
      <c r="I108" s="194" t="s">
        <v>124</v>
      </c>
      <c r="J108" s="231">
        <v>40975</v>
      </c>
      <c r="K108" s="231" t="s">
        <v>244</v>
      </c>
      <c r="L108" s="231" t="s">
        <v>244</v>
      </c>
      <c r="M108" s="231" t="s">
        <v>244</v>
      </c>
      <c r="N108" s="231" t="s">
        <v>243</v>
      </c>
      <c r="O108" s="194" t="s">
        <v>224</v>
      </c>
      <c r="P108" s="194" t="s">
        <v>224</v>
      </c>
      <c r="Q108" s="194" t="s">
        <v>128</v>
      </c>
      <c r="R108" s="197" t="s">
        <v>60</v>
      </c>
      <c r="S108" s="197" t="s">
        <v>60</v>
      </c>
      <c r="T108" s="197" t="s">
        <v>60</v>
      </c>
      <c r="U108" s="197" t="s">
        <v>60</v>
      </c>
      <c r="V108" s="197" t="s">
        <v>60</v>
      </c>
      <c r="W108" s="198" t="s">
        <v>60</v>
      </c>
      <c r="X108" s="199" t="s">
        <v>60</v>
      </c>
      <c r="Y108" s="197" t="s">
        <v>60</v>
      </c>
      <c r="Z108" s="197" t="s">
        <v>60</v>
      </c>
      <c r="AA108" s="197" t="s">
        <v>60</v>
      </c>
      <c r="AB108" s="198" t="s">
        <v>60</v>
      </c>
      <c r="AC108" s="199" t="s">
        <v>60</v>
      </c>
      <c r="AD108" s="197" t="s">
        <v>60</v>
      </c>
      <c r="AE108" s="197" t="s">
        <v>60</v>
      </c>
      <c r="AF108" s="198" t="s">
        <v>60</v>
      </c>
      <c r="AG108" s="197" t="s">
        <v>60</v>
      </c>
      <c r="AH108" s="197" t="s">
        <v>60</v>
      </c>
      <c r="AI108" s="197" t="s">
        <v>60</v>
      </c>
      <c r="AJ108" s="197" t="s">
        <v>60</v>
      </c>
      <c r="AK108" s="197" t="s">
        <v>60</v>
      </c>
      <c r="AL108" s="197" t="s">
        <v>60</v>
      </c>
      <c r="AM108" s="197" t="s">
        <v>60</v>
      </c>
      <c r="AN108" s="198" t="s">
        <v>60</v>
      </c>
      <c r="AO108" s="199" t="s">
        <v>60</v>
      </c>
      <c r="AP108" s="198" t="s">
        <v>60</v>
      </c>
      <c r="AQ108" s="265" t="str">
        <f t="shared" si="27"/>
        <v>No tiene datos personales</v>
      </c>
      <c r="AR108" s="234">
        <v>0</v>
      </c>
      <c r="AS108" s="234" t="s">
        <v>60</v>
      </c>
      <c r="AT108" s="268" t="s">
        <v>40</v>
      </c>
      <c r="AU108" s="213" t="str">
        <f>IF(ISERROR(VLOOKUP(AT108,[8]Listas!$A$3:$E$12,3,0)),"",VLOOKUP(AT108,[8]Listas!$A$3:$E$12,3,0))</f>
        <v>No existe excepción de acceso</v>
      </c>
      <c r="AV108" s="213" t="str">
        <f>IF(ISERROR(VLOOKUP(AT108,[8]Listas!$A$3:$E$12,5,0)),"",VLOOKUP(AT108,[8]Listas!$A$3:$E$12,5,0))</f>
        <v>Información pública y de conocimiento general</v>
      </c>
      <c r="AW108" s="213" t="str">
        <f>IF(ISERROR(VLOOKUP(AT108,[8]Listas!$A$3:$E$12,4,0)),"",VLOOKUP(AT108,[8]Listas!$A$3:$E$12,4,0))</f>
        <v>Información publica y de conocimiento general</v>
      </c>
      <c r="AX108" s="213" t="str">
        <f>IF(ISERROR(VLOOKUP(AT108,[8]Listas!$A$3:$E$12,2,0)),"",VLOOKUP(AT108,[8]Listas!$A$3:$E$12,2,0))</f>
        <v>Información Pública</v>
      </c>
      <c r="AY108" s="201" t="s">
        <v>241</v>
      </c>
      <c r="AZ108" s="202">
        <v>44545</v>
      </c>
      <c r="BA108" s="201" t="s">
        <v>44</v>
      </c>
      <c r="BB108" s="203" t="str">
        <f t="shared" si="28"/>
        <v>BAJA</v>
      </c>
      <c r="BC108" s="204" t="s">
        <v>238</v>
      </c>
      <c r="BD108" s="204" t="s">
        <v>238</v>
      </c>
      <c r="BE108" s="214">
        <f t="shared" si="23"/>
        <v>0</v>
      </c>
      <c r="BF108" s="206" t="str">
        <f t="shared" si="29"/>
        <v>BAJO</v>
      </c>
      <c r="BG108" s="230"/>
      <c r="BH108" s="208"/>
    </row>
    <row r="109" spans="1:60" s="209" customFormat="1" ht="51" customHeight="1" thickBot="1">
      <c r="A109" s="193">
        <v>102</v>
      </c>
      <c r="B109" s="193" t="s">
        <v>17</v>
      </c>
      <c r="C109" s="194" t="s">
        <v>212</v>
      </c>
      <c r="D109" s="222" t="s">
        <v>425</v>
      </c>
      <c r="E109" s="211" t="s">
        <v>426</v>
      </c>
      <c r="F109" s="194" t="s">
        <v>13</v>
      </c>
      <c r="G109" s="194" t="s">
        <v>213</v>
      </c>
      <c r="H109" s="194" t="s">
        <v>118</v>
      </c>
      <c r="I109" s="194" t="s">
        <v>124</v>
      </c>
      <c r="J109" s="231">
        <v>40975</v>
      </c>
      <c r="K109" s="231" t="s">
        <v>244</v>
      </c>
      <c r="L109" s="231" t="s">
        <v>244</v>
      </c>
      <c r="M109" s="231" t="s">
        <v>244</v>
      </c>
      <c r="N109" s="231" t="s">
        <v>243</v>
      </c>
      <c r="O109" s="194" t="s">
        <v>228</v>
      </c>
      <c r="P109" s="194" t="s">
        <v>228</v>
      </c>
      <c r="Q109" s="194" t="s">
        <v>128</v>
      </c>
      <c r="R109" s="197" t="s">
        <v>60</v>
      </c>
      <c r="S109" s="197" t="s">
        <v>60</v>
      </c>
      <c r="T109" s="197" t="s">
        <v>60</v>
      </c>
      <c r="U109" s="197" t="s">
        <v>60</v>
      </c>
      <c r="V109" s="197" t="s">
        <v>60</v>
      </c>
      <c r="W109" s="198" t="s">
        <v>60</v>
      </c>
      <c r="X109" s="199" t="s">
        <v>60</v>
      </c>
      <c r="Y109" s="197" t="s">
        <v>60</v>
      </c>
      <c r="Z109" s="197" t="s">
        <v>60</v>
      </c>
      <c r="AA109" s="197" t="s">
        <v>60</v>
      </c>
      <c r="AB109" s="198" t="s">
        <v>60</v>
      </c>
      <c r="AC109" s="199" t="s">
        <v>60</v>
      </c>
      <c r="AD109" s="197" t="s">
        <v>60</v>
      </c>
      <c r="AE109" s="197" t="s">
        <v>60</v>
      </c>
      <c r="AF109" s="198" t="s">
        <v>60</v>
      </c>
      <c r="AG109" s="197" t="s">
        <v>60</v>
      </c>
      <c r="AH109" s="197" t="s">
        <v>60</v>
      </c>
      <c r="AI109" s="197" t="s">
        <v>60</v>
      </c>
      <c r="AJ109" s="197" t="s">
        <v>60</v>
      </c>
      <c r="AK109" s="197" t="s">
        <v>60</v>
      </c>
      <c r="AL109" s="197" t="s">
        <v>60</v>
      </c>
      <c r="AM109" s="197" t="s">
        <v>60</v>
      </c>
      <c r="AN109" s="198" t="s">
        <v>60</v>
      </c>
      <c r="AO109" s="199" t="s">
        <v>60</v>
      </c>
      <c r="AP109" s="198" t="s">
        <v>60</v>
      </c>
      <c r="AQ109" s="265" t="str">
        <f t="shared" si="27"/>
        <v>No tiene datos personales</v>
      </c>
      <c r="AR109" s="234">
        <v>0</v>
      </c>
      <c r="AS109" s="234" t="s">
        <v>60</v>
      </c>
      <c r="AT109" s="268" t="s">
        <v>40</v>
      </c>
      <c r="AU109" s="213" t="str">
        <f>IF(ISERROR(VLOOKUP(AT109,[8]Listas!$A$3:$E$12,3,0)),"",VLOOKUP(AT109,[8]Listas!$A$3:$E$12,3,0))</f>
        <v>No existe excepción de acceso</v>
      </c>
      <c r="AV109" s="213" t="str">
        <f>IF(ISERROR(VLOOKUP(AT109,[8]Listas!$A$3:$E$12,5,0)),"",VLOOKUP(AT109,[8]Listas!$A$3:$E$12,5,0))</f>
        <v>Información pública y de conocimiento general</v>
      </c>
      <c r="AW109" s="213" t="str">
        <f>IF(ISERROR(VLOOKUP(AT109,[8]Listas!$A$3:$E$12,4,0)),"",VLOOKUP(AT109,[8]Listas!$A$3:$E$12,4,0))</f>
        <v>Información publica y de conocimiento general</v>
      </c>
      <c r="AX109" s="213" t="str">
        <f>IF(ISERROR(VLOOKUP(AT109,[8]Listas!$A$3:$E$12,2,0)),"",VLOOKUP(AT109,[8]Listas!$A$3:$E$12,2,0))</f>
        <v>Información Pública</v>
      </c>
      <c r="AY109" s="201" t="s">
        <v>241</v>
      </c>
      <c r="AZ109" s="202">
        <v>44545</v>
      </c>
      <c r="BA109" s="201" t="s">
        <v>44</v>
      </c>
      <c r="BB109" s="203" t="str">
        <f t="shared" si="28"/>
        <v>BAJA</v>
      </c>
      <c r="BC109" s="204" t="s">
        <v>238</v>
      </c>
      <c r="BD109" s="204" t="s">
        <v>238</v>
      </c>
      <c r="BE109" s="214">
        <f t="shared" si="23"/>
        <v>0</v>
      </c>
      <c r="BF109" s="206" t="str">
        <f t="shared" si="29"/>
        <v>BAJO</v>
      </c>
      <c r="BG109" s="230"/>
      <c r="BH109" s="208"/>
    </row>
    <row r="110" spans="1:60" s="209" customFormat="1" ht="67.5" customHeight="1" thickBot="1">
      <c r="A110" s="193">
        <v>103</v>
      </c>
      <c r="B110" s="193" t="s">
        <v>17</v>
      </c>
      <c r="C110" s="194" t="s">
        <v>212</v>
      </c>
      <c r="D110" s="222" t="s">
        <v>427</v>
      </c>
      <c r="E110" s="211" t="s">
        <v>428</v>
      </c>
      <c r="F110" s="194" t="s">
        <v>13</v>
      </c>
      <c r="G110" s="194" t="s">
        <v>213</v>
      </c>
      <c r="H110" s="194" t="s">
        <v>118</v>
      </c>
      <c r="I110" s="194" t="s">
        <v>124</v>
      </c>
      <c r="J110" s="231">
        <v>40975</v>
      </c>
      <c r="K110" s="231" t="s">
        <v>244</v>
      </c>
      <c r="L110" s="231" t="s">
        <v>244</v>
      </c>
      <c r="M110" s="231" t="s">
        <v>244</v>
      </c>
      <c r="N110" s="231" t="s">
        <v>243</v>
      </c>
      <c r="O110" s="194" t="s">
        <v>224</v>
      </c>
      <c r="P110" s="194" t="s">
        <v>224</v>
      </c>
      <c r="Q110" s="194" t="s">
        <v>128</v>
      </c>
      <c r="R110" s="197" t="s">
        <v>60</v>
      </c>
      <c r="S110" s="197" t="s">
        <v>60</v>
      </c>
      <c r="T110" s="197" t="s">
        <v>60</v>
      </c>
      <c r="U110" s="197" t="s">
        <v>60</v>
      </c>
      <c r="V110" s="197" t="s">
        <v>60</v>
      </c>
      <c r="W110" s="198" t="s">
        <v>60</v>
      </c>
      <c r="X110" s="199" t="s">
        <v>60</v>
      </c>
      <c r="Y110" s="197" t="s">
        <v>60</v>
      </c>
      <c r="Z110" s="197" t="s">
        <v>60</v>
      </c>
      <c r="AA110" s="197" t="s">
        <v>60</v>
      </c>
      <c r="AB110" s="198" t="s">
        <v>60</v>
      </c>
      <c r="AC110" s="199" t="s">
        <v>60</v>
      </c>
      <c r="AD110" s="197" t="s">
        <v>60</v>
      </c>
      <c r="AE110" s="197" t="s">
        <v>60</v>
      </c>
      <c r="AF110" s="198" t="s">
        <v>60</v>
      </c>
      <c r="AG110" s="197" t="s">
        <v>60</v>
      </c>
      <c r="AH110" s="197" t="s">
        <v>60</v>
      </c>
      <c r="AI110" s="197" t="s">
        <v>60</v>
      </c>
      <c r="AJ110" s="197" t="s">
        <v>60</v>
      </c>
      <c r="AK110" s="197" t="s">
        <v>60</v>
      </c>
      <c r="AL110" s="197" t="s">
        <v>60</v>
      </c>
      <c r="AM110" s="197" t="s">
        <v>60</v>
      </c>
      <c r="AN110" s="198" t="s">
        <v>60</v>
      </c>
      <c r="AO110" s="199" t="s">
        <v>60</v>
      </c>
      <c r="AP110" s="198" t="s">
        <v>60</v>
      </c>
      <c r="AQ110" s="265" t="str">
        <f t="shared" si="27"/>
        <v>No tiene datos personales</v>
      </c>
      <c r="AR110" s="234">
        <v>0</v>
      </c>
      <c r="AS110" s="234" t="s">
        <v>60</v>
      </c>
      <c r="AT110" s="268" t="s">
        <v>40</v>
      </c>
      <c r="AU110" s="213" t="str">
        <f>IF(ISERROR(VLOOKUP(AT110,[8]Listas!$A$3:$E$12,3,0)),"",VLOOKUP(AT110,[8]Listas!$A$3:$E$12,3,0))</f>
        <v>No existe excepción de acceso</v>
      </c>
      <c r="AV110" s="213" t="str">
        <f>IF(ISERROR(VLOOKUP(AT110,[8]Listas!$A$3:$E$12,5,0)),"",VLOOKUP(AT110,[8]Listas!$A$3:$E$12,5,0))</f>
        <v>Información pública y de conocimiento general</v>
      </c>
      <c r="AW110" s="213" t="str">
        <f>IF(ISERROR(VLOOKUP(AT110,[8]Listas!$A$3:$E$12,4,0)),"",VLOOKUP(AT110,[8]Listas!$A$3:$E$12,4,0))</f>
        <v>Información publica y de conocimiento general</v>
      </c>
      <c r="AX110" s="213" t="str">
        <f>IF(ISERROR(VLOOKUP(AT110,[8]Listas!$A$3:$E$12,2,0)),"",VLOOKUP(AT110,[8]Listas!$A$3:$E$12,2,0))</f>
        <v>Información Pública</v>
      </c>
      <c r="AY110" s="201" t="s">
        <v>241</v>
      </c>
      <c r="AZ110" s="202">
        <v>44545</v>
      </c>
      <c r="BA110" s="201" t="s">
        <v>44</v>
      </c>
      <c r="BB110" s="203" t="str">
        <f t="shared" si="28"/>
        <v>BAJA</v>
      </c>
      <c r="BC110" s="204" t="s">
        <v>238</v>
      </c>
      <c r="BD110" s="204" t="s">
        <v>238</v>
      </c>
      <c r="BE110" s="214">
        <f t="shared" si="23"/>
        <v>0</v>
      </c>
      <c r="BF110" s="206" t="str">
        <f t="shared" si="29"/>
        <v>BAJO</v>
      </c>
      <c r="BG110" s="230"/>
      <c r="BH110" s="208"/>
    </row>
    <row r="111" spans="1:60" s="209" customFormat="1" ht="69" customHeight="1" thickBot="1">
      <c r="A111" s="193">
        <v>104</v>
      </c>
      <c r="B111" s="193" t="s">
        <v>17</v>
      </c>
      <c r="C111" s="194" t="s">
        <v>212</v>
      </c>
      <c r="D111" s="222" t="s">
        <v>429</v>
      </c>
      <c r="E111" s="211" t="s">
        <v>430</v>
      </c>
      <c r="F111" s="194" t="s">
        <v>13</v>
      </c>
      <c r="G111" s="194" t="s">
        <v>213</v>
      </c>
      <c r="H111" s="194" t="s">
        <v>119</v>
      </c>
      <c r="I111" s="194" t="s">
        <v>124</v>
      </c>
      <c r="J111" s="231">
        <v>40975</v>
      </c>
      <c r="K111" s="231" t="s">
        <v>244</v>
      </c>
      <c r="L111" s="231" t="s">
        <v>244</v>
      </c>
      <c r="M111" s="231" t="s">
        <v>244</v>
      </c>
      <c r="N111" s="231" t="s">
        <v>243</v>
      </c>
      <c r="O111" s="194" t="s">
        <v>224</v>
      </c>
      <c r="P111" s="194" t="s">
        <v>224</v>
      </c>
      <c r="Q111" s="194" t="s">
        <v>128</v>
      </c>
      <c r="R111" s="197" t="s">
        <v>60</v>
      </c>
      <c r="S111" s="197" t="s">
        <v>60</v>
      </c>
      <c r="T111" s="197" t="s">
        <v>60</v>
      </c>
      <c r="U111" s="197" t="s">
        <v>60</v>
      </c>
      <c r="V111" s="197" t="s">
        <v>60</v>
      </c>
      <c r="W111" s="198" t="s">
        <v>60</v>
      </c>
      <c r="X111" s="199" t="s">
        <v>60</v>
      </c>
      <c r="Y111" s="197" t="s">
        <v>60</v>
      </c>
      <c r="Z111" s="197" t="s">
        <v>60</v>
      </c>
      <c r="AA111" s="197" t="s">
        <v>60</v>
      </c>
      <c r="AB111" s="198" t="s">
        <v>60</v>
      </c>
      <c r="AC111" s="199" t="s">
        <v>60</v>
      </c>
      <c r="AD111" s="197" t="s">
        <v>60</v>
      </c>
      <c r="AE111" s="197" t="s">
        <v>60</v>
      </c>
      <c r="AF111" s="198" t="s">
        <v>60</v>
      </c>
      <c r="AG111" s="197" t="s">
        <v>60</v>
      </c>
      <c r="AH111" s="197" t="s">
        <v>60</v>
      </c>
      <c r="AI111" s="197" t="s">
        <v>60</v>
      </c>
      <c r="AJ111" s="197" t="s">
        <v>60</v>
      </c>
      <c r="AK111" s="197" t="s">
        <v>60</v>
      </c>
      <c r="AL111" s="197" t="s">
        <v>60</v>
      </c>
      <c r="AM111" s="197" t="s">
        <v>60</v>
      </c>
      <c r="AN111" s="198" t="s">
        <v>60</v>
      </c>
      <c r="AO111" s="199" t="s">
        <v>60</v>
      </c>
      <c r="AP111" s="198" t="s">
        <v>60</v>
      </c>
      <c r="AQ111" s="265" t="str">
        <f>IF(CONCATENATE(IF(COUNTIF(R111:W111,"SI"),CONCATENATE("- Públicos",CHAR(10)),""),IF(COUNTIF(AC111:AF111,"SI"),CONCATENATE("- Privados",CHAR(10)),""),IF(COUNTIF(X111:AB111,"SI"),CONCATENATE("- Semi-privados",CHAR(10)),""),IF(COUNTIF(AG111:AN111,"SI"),CONCATENATE("- Sensibles",CHAR(10)),""),IF(COUNTIF(AO111:AP111,"SI"),"- De Población Vulnerable",""))&lt;&gt;"",CONCATENATE(IF(COUNTIF(R111:W111,"SI"),CONCATENATE("- Públicos",CHAR(10)),""),IF(COUNTIF(AC111:AF111,"SI"),CONCATENATE("- Privados",CHAR(10)),""),IF(COUNTIF(X111:AB111,"SI"),CONCATENATE("- Semi-privados",CHAR(10)),""),IF(COUNTIF(AG111:AN111,"SI"),CONCATENATE("- Sensibles",CHAR(10)),""),IF(COUNTIF(AO111:AP111,"SI"),"- De Población Vulnerable","")),"No tiene datos personales")</f>
        <v>No tiene datos personales</v>
      </c>
      <c r="AR111" s="234">
        <v>0</v>
      </c>
      <c r="AS111" s="234" t="s">
        <v>60</v>
      </c>
      <c r="AT111" s="268" t="s">
        <v>40</v>
      </c>
      <c r="AU111" s="213" t="str">
        <f>IF(ISERROR(VLOOKUP(AT111,[8]Listas!$A$3:$E$12,3,0)),"",VLOOKUP(AT111,[8]Listas!$A$3:$E$12,3,0))</f>
        <v>No existe excepción de acceso</v>
      </c>
      <c r="AV111" s="213" t="str">
        <f>IF(ISERROR(VLOOKUP(AT111,[8]Listas!$A$3:$E$12,5,0)),"",VLOOKUP(AT111,[8]Listas!$A$3:$E$12,5,0))</f>
        <v>Información pública y de conocimiento general</v>
      </c>
      <c r="AW111" s="213" t="str">
        <f>IF(ISERROR(VLOOKUP(AT111,[8]Listas!$A$3:$E$12,4,0)),"",VLOOKUP(AT111,[8]Listas!$A$3:$E$12,4,0))</f>
        <v>Información publica y de conocimiento general</v>
      </c>
      <c r="AX111" s="213" t="str">
        <f>IF(ISERROR(VLOOKUP(AT111,[8]Listas!$A$3:$E$12,2,0)),"",VLOOKUP(AT111,[8]Listas!$A$3:$E$12,2,0))</f>
        <v>Información Pública</v>
      </c>
      <c r="AY111" s="201" t="s">
        <v>241</v>
      </c>
      <c r="AZ111" s="202">
        <v>44545</v>
      </c>
      <c r="BA111" s="201" t="s">
        <v>44</v>
      </c>
      <c r="BB111" s="203" t="str">
        <f t="shared" si="28"/>
        <v>BAJA</v>
      </c>
      <c r="BC111" s="204" t="s">
        <v>238</v>
      </c>
      <c r="BD111" s="204" t="s">
        <v>238</v>
      </c>
      <c r="BE111" s="214">
        <f t="shared" si="23"/>
        <v>0</v>
      </c>
      <c r="BF111" s="206" t="str">
        <f t="shared" si="29"/>
        <v>BAJO</v>
      </c>
      <c r="BG111" s="230"/>
      <c r="BH111" s="208"/>
    </row>
    <row r="112" spans="1:60" s="209" customFormat="1" ht="111" customHeight="1" thickBot="1">
      <c r="A112" s="193">
        <v>105</v>
      </c>
      <c r="B112" s="193" t="s">
        <v>17</v>
      </c>
      <c r="C112" s="194" t="s">
        <v>212</v>
      </c>
      <c r="D112" s="222" t="s">
        <v>431</v>
      </c>
      <c r="E112" s="211" t="s">
        <v>432</v>
      </c>
      <c r="F112" s="194" t="s">
        <v>13</v>
      </c>
      <c r="G112" s="194" t="s">
        <v>213</v>
      </c>
      <c r="H112" s="194" t="s">
        <v>119</v>
      </c>
      <c r="I112" s="194" t="s">
        <v>124</v>
      </c>
      <c r="J112" s="231">
        <v>40975</v>
      </c>
      <c r="K112" s="231" t="s">
        <v>244</v>
      </c>
      <c r="L112" s="231" t="s">
        <v>244</v>
      </c>
      <c r="M112" s="231" t="s">
        <v>244</v>
      </c>
      <c r="N112" s="231" t="s">
        <v>243</v>
      </c>
      <c r="O112" s="194" t="s">
        <v>224</v>
      </c>
      <c r="P112" s="194" t="s">
        <v>224</v>
      </c>
      <c r="Q112" s="194" t="s">
        <v>128</v>
      </c>
      <c r="R112" s="197" t="s">
        <v>60</v>
      </c>
      <c r="S112" s="197" t="s">
        <v>60</v>
      </c>
      <c r="T112" s="197" t="s">
        <v>60</v>
      </c>
      <c r="U112" s="197" t="s">
        <v>60</v>
      </c>
      <c r="V112" s="197" t="s">
        <v>60</v>
      </c>
      <c r="W112" s="198" t="s">
        <v>60</v>
      </c>
      <c r="X112" s="199" t="s">
        <v>60</v>
      </c>
      <c r="Y112" s="197" t="s">
        <v>60</v>
      </c>
      <c r="Z112" s="197" t="s">
        <v>60</v>
      </c>
      <c r="AA112" s="197" t="s">
        <v>60</v>
      </c>
      <c r="AB112" s="198" t="s">
        <v>60</v>
      </c>
      <c r="AC112" s="199" t="s">
        <v>60</v>
      </c>
      <c r="AD112" s="197" t="s">
        <v>60</v>
      </c>
      <c r="AE112" s="197" t="s">
        <v>60</v>
      </c>
      <c r="AF112" s="198" t="s">
        <v>60</v>
      </c>
      <c r="AG112" s="197" t="s">
        <v>60</v>
      </c>
      <c r="AH112" s="197" t="s">
        <v>60</v>
      </c>
      <c r="AI112" s="197" t="s">
        <v>60</v>
      </c>
      <c r="AJ112" s="197" t="s">
        <v>60</v>
      </c>
      <c r="AK112" s="197" t="s">
        <v>60</v>
      </c>
      <c r="AL112" s="197" t="s">
        <v>60</v>
      </c>
      <c r="AM112" s="197" t="s">
        <v>60</v>
      </c>
      <c r="AN112" s="198" t="s">
        <v>60</v>
      </c>
      <c r="AO112" s="199" t="s">
        <v>60</v>
      </c>
      <c r="AP112" s="198" t="s">
        <v>60</v>
      </c>
      <c r="AQ112" s="265" t="str">
        <f t="shared" si="27"/>
        <v>No tiene datos personales</v>
      </c>
      <c r="AR112" s="234">
        <v>0</v>
      </c>
      <c r="AS112" s="234" t="s">
        <v>60</v>
      </c>
      <c r="AT112" s="268" t="s">
        <v>40</v>
      </c>
      <c r="AU112" s="213" t="str">
        <f>IF(ISERROR(VLOOKUP(AT112,[8]Listas!$A$3:$E$12,3,0)),"",VLOOKUP(AT112,[8]Listas!$A$3:$E$12,3,0))</f>
        <v>No existe excepción de acceso</v>
      </c>
      <c r="AV112" s="213" t="str">
        <f>IF(ISERROR(VLOOKUP(AT112,[8]Listas!$A$3:$E$12,5,0)),"",VLOOKUP(AT112,[8]Listas!$A$3:$E$12,5,0))</f>
        <v>Información pública y de conocimiento general</v>
      </c>
      <c r="AW112" s="213" t="str">
        <f>IF(ISERROR(VLOOKUP(AT112,[8]Listas!$A$3:$E$12,4,0)),"",VLOOKUP(AT112,[8]Listas!$A$3:$E$12,4,0))</f>
        <v>Información publica y de conocimiento general</v>
      </c>
      <c r="AX112" s="213" t="str">
        <f>IF(ISERROR(VLOOKUP(AT112,[8]Listas!$A$3:$E$12,2,0)),"",VLOOKUP(AT112,[8]Listas!$A$3:$E$12,2,0))</f>
        <v>Información Pública</v>
      </c>
      <c r="AY112" s="201" t="s">
        <v>241</v>
      </c>
      <c r="AZ112" s="202">
        <v>44545</v>
      </c>
      <c r="BA112" s="201" t="s">
        <v>44</v>
      </c>
      <c r="BB112" s="203" t="str">
        <f t="shared" si="28"/>
        <v>BAJA</v>
      </c>
      <c r="BC112" s="204" t="s">
        <v>238</v>
      </c>
      <c r="BD112" s="204" t="s">
        <v>238</v>
      </c>
      <c r="BE112" s="214">
        <f t="shared" si="23"/>
        <v>0</v>
      </c>
      <c r="BF112" s="206" t="str">
        <f t="shared" si="29"/>
        <v>BAJO</v>
      </c>
      <c r="BG112" s="230"/>
      <c r="BH112" s="208"/>
    </row>
    <row r="113" spans="1:60" s="209" customFormat="1" ht="47.25" customHeight="1" thickBot="1">
      <c r="A113" s="193">
        <v>106</v>
      </c>
      <c r="B113" s="193" t="s">
        <v>17</v>
      </c>
      <c r="C113" s="194" t="s">
        <v>212</v>
      </c>
      <c r="D113" s="222" t="s">
        <v>433</v>
      </c>
      <c r="E113" s="211" t="s">
        <v>434</v>
      </c>
      <c r="F113" s="194" t="s">
        <v>13</v>
      </c>
      <c r="G113" s="194" t="s">
        <v>213</v>
      </c>
      <c r="H113" s="194" t="s">
        <v>119</v>
      </c>
      <c r="I113" s="194" t="s">
        <v>124</v>
      </c>
      <c r="J113" s="231">
        <v>40975</v>
      </c>
      <c r="K113" s="231" t="s">
        <v>244</v>
      </c>
      <c r="L113" s="231" t="s">
        <v>244</v>
      </c>
      <c r="M113" s="231" t="s">
        <v>244</v>
      </c>
      <c r="N113" s="231" t="s">
        <v>243</v>
      </c>
      <c r="O113" s="194" t="s">
        <v>224</v>
      </c>
      <c r="P113" s="194" t="s">
        <v>224</v>
      </c>
      <c r="Q113" s="194" t="s">
        <v>128</v>
      </c>
      <c r="R113" s="197" t="s">
        <v>60</v>
      </c>
      <c r="S113" s="197" t="s">
        <v>60</v>
      </c>
      <c r="T113" s="197" t="s">
        <v>60</v>
      </c>
      <c r="U113" s="197" t="s">
        <v>60</v>
      </c>
      <c r="V113" s="197" t="s">
        <v>60</v>
      </c>
      <c r="W113" s="198" t="s">
        <v>60</v>
      </c>
      <c r="X113" s="199" t="s">
        <v>60</v>
      </c>
      <c r="Y113" s="197" t="s">
        <v>60</v>
      </c>
      <c r="Z113" s="197" t="s">
        <v>60</v>
      </c>
      <c r="AA113" s="197" t="s">
        <v>60</v>
      </c>
      <c r="AB113" s="198" t="s">
        <v>60</v>
      </c>
      <c r="AC113" s="199" t="s">
        <v>60</v>
      </c>
      <c r="AD113" s="197" t="s">
        <v>60</v>
      </c>
      <c r="AE113" s="197" t="s">
        <v>60</v>
      </c>
      <c r="AF113" s="198" t="s">
        <v>60</v>
      </c>
      <c r="AG113" s="197" t="s">
        <v>60</v>
      </c>
      <c r="AH113" s="197" t="s">
        <v>60</v>
      </c>
      <c r="AI113" s="197" t="s">
        <v>60</v>
      </c>
      <c r="AJ113" s="197" t="s">
        <v>60</v>
      </c>
      <c r="AK113" s="197" t="s">
        <v>60</v>
      </c>
      <c r="AL113" s="197" t="s">
        <v>60</v>
      </c>
      <c r="AM113" s="197" t="s">
        <v>60</v>
      </c>
      <c r="AN113" s="198" t="s">
        <v>60</v>
      </c>
      <c r="AO113" s="199" t="s">
        <v>60</v>
      </c>
      <c r="AP113" s="198" t="s">
        <v>60</v>
      </c>
      <c r="AQ113" s="265" t="str">
        <f t="shared" si="27"/>
        <v>No tiene datos personales</v>
      </c>
      <c r="AR113" s="234">
        <v>0</v>
      </c>
      <c r="AS113" s="234" t="s">
        <v>60</v>
      </c>
      <c r="AT113" s="268" t="s">
        <v>40</v>
      </c>
      <c r="AU113" s="213" t="str">
        <f>IF(ISERROR(VLOOKUP(AT113,[8]Listas!$A$3:$E$12,3,0)),"",VLOOKUP(AT113,[8]Listas!$A$3:$E$12,3,0))</f>
        <v>No existe excepción de acceso</v>
      </c>
      <c r="AV113" s="213" t="str">
        <f>IF(ISERROR(VLOOKUP(AT113,[8]Listas!$A$3:$E$12,5,0)),"",VLOOKUP(AT113,[8]Listas!$A$3:$E$12,5,0))</f>
        <v>Información pública y de conocimiento general</v>
      </c>
      <c r="AW113" s="213" t="str">
        <f>IF(ISERROR(VLOOKUP(AT113,[8]Listas!$A$3:$E$12,4,0)),"",VLOOKUP(AT113,[8]Listas!$A$3:$E$12,4,0))</f>
        <v>Información publica y de conocimiento general</v>
      </c>
      <c r="AX113" s="213" t="str">
        <f>IF(ISERROR(VLOOKUP(AT113,[8]Listas!$A$3:$E$12,2,0)),"",VLOOKUP(AT113,[8]Listas!$A$3:$E$12,2,0))</f>
        <v>Información Pública</v>
      </c>
      <c r="AY113" s="201" t="s">
        <v>241</v>
      </c>
      <c r="AZ113" s="202">
        <v>44545</v>
      </c>
      <c r="BA113" s="201" t="s">
        <v>44</v>
      </c>
      <c r="BB113" s="203" t="str">
        <f t="shared" si="28"/>
        <v>BAJA</v>
      </c>
      <c r="BC113" s="204" t="s">
        <v>238</v>
      </c>
      <c r="BD113" s="204" t="s">
        <v>238</v>
      </c>
      <c r="BE113" s="214">
        <f t="shared" si="23"/>
        <v>0</v>
      </c>
      <c r="BF113" s="206" t="str">
        <f t="shared" si="29"/>
        <v>BAJO</v>
      </c>
      <c r="BG113" s="230"/>
      <c r="BH113" s="208"/>
    </row>
    <row r="114" spans="1:60" s="209" customFormat="1" ht="53.25" customHeight="1">
      <c r="A114" s="193">
        <v>107</v>
      </c>
      <c r="B114" s="193" t="s">
        <v>17</v>
      </c>
      <c r="C114" s="194" t="s">
        <v>212</v>
      </c>
      <c r="D114" s="222" t="s">
        <v>435</v>
      </c>
      <c r="E114" s="211" t="s">
        <v>436</v>
      </c>
      <c r="F114" s="194" t="s">
        <v>13</v>
      </c>
      <c r="G114" s="194" t="s">
        <v>213</v>
      </c>
      <c r="H114" s="194" t="s">
        <v>118</v>
      </c>
      <c r="I114" s="194" t="s">
        <v>124</v>
      </c>
      <c r="J114" s="231">
        <v>40975</v>
      </c>
      <c r="K114" s="231" t="s">
        <v>244</v>
      </c>
      <c r="L114" s="231" t="s">
        <v>244</v>
      </c>
      <c r="M114" s="231" t="s">
        <v>244</v>
      </c>
      <c r="N114" s="231" t="s">
        <v>243</v>
      </c>
      <c r="O114" s="194" t="s">
        <v>224</v>
      </c>
      <c r="P114" s="194" t="s">
        <v>228</v>
      </c>
      <c r="Q114" s="194" t="s">
        <v>128</v>
      </c>
      <c r="R114" s="197" t="s">
        <v>60</v>
      </c>
      <c r="S114" s="197" t="s">
        <v>60</v>
      </c>
      <c r="T114" s="197" t="s">
        <v>60</v>
      </c>
      <c r="U114" s="197" t="s">
        <v>60</v>
      </c>
      <c r="V114" s="197" t="s">
        <v>60</v>
      </c>
      <c r="W114" s="198" t="s">
        <v>60</v>
      </c>
      <c r="X114" s="199" t="s">
        <v>60</v>
      </c>
      <c r="Y114" s="197" t="s">
        <v>60</v>
      </c>
      <c r="Z114" s="197" t="s">
        <v>60</v>
      </c>
      <c r="AA114" s="197" t="s">
        <v>60</v>
      </c>
      <c r="AB114" s="198" t="s">
        <v>60</v>
      </c>
      <c r="AC114" s="199" t="s">
        <v>60</v>
      </c>
      <c r="AD114" s="197" t="s">
        <v>60</v>
      </c>
      <c r="AE114" s="197" t="s">
        <v>60</v>
      </c>
      <c r="AF114" s="198" t="s">
        <v>60</v>
      </c>
      <c r="AG114" s="197" t="s">
        <v>60</v>
      </c>
      <c r="AH114" s="197" t="s">
        <v>60</v>
      </c>
      <c r="AI114" s="197" t="s">
        <v>60</v>
      </c>
      <c r="AJ114" s="197" t="s">
        <v>60</v>
      </c>
      <c r="AK114" s="197" t="s">
        <v>60</v>
      </c>
      <c r="AL114" s="197" t="s">
        <v>60</v>
      </c>
      <c r="AM114" s="197" t="s">
        <v>60</v>
      </c>
      <c r="AN114" s="198" t="s">
        <v>60</v>
      </c>
      <c r="AO114" s="199" t="s">
        <v>60</v>
      </c>
      <c r="AP114" s="198" t="s">
        <v>60</v>
      </c>
      <c r="AQ114" s="289" t="str">
        <f t="shared" si="27"/>
        <v>No tiene datos personales</v>
      </c>
      <c r="AR114" s="234">
        <v>0</v>
      </c>
      <c r="AS114" s="234" t="s">
        <v>60</v>
      </c>
      <c r="AT114" s="268" t="s">
        <v>40</v>
      </c>
      <c r="AU114" s="213" t="str">
        <f>IF(ISERROR(VLOOKUP(AT114,[8]Listas!$A$3:$E$12,3,0)),"",VLOOKUP(AT114,[8]Listas!$A$3:$E$12,3,0))</f>
        <v>No existe excepción de acceso</v>
      </c>
      <c r="AV114" s="213" t="str">
        <f>IF(ISERROR(VLOOKUP(AT114,[8]Listas!$A$3:$E$12,5,0)),"",VLOOKUP(AT114,[8]Listas!$A$3:$E$12,5,0))</f>
        <v>Información pública y de conocimiento general</v>
      </c>
      <c r="AW114" s="213" t="str">
        <f>IF(ISERROR(VLOOKUP(AT114,[8]Listas!$A$3:$E$12,4,0)),"",VLOOKUP(AT114,[8]Listas!$A$3:$E$12,4,0))</f>
        <v>Información publica y de conocimiento general</v>
      </c>
      <c r="AX114" s="213" t="str">
        <f>IF(ISERROR(VLOOKUP(AT114,[8]Listas!$A$3:$E$12,2,0)),"",VLOOKUP(AT114,[8]Listas!$A$3:$E$12,2,0))</f>
        <v>Información Pública</v>
      </c>
      <c r="AY114" s="201" t="s">
        <v>241</v>
      </c>
      <c r="AZ114" s="202">
        <v>44545</v>
      </c>
      <c r="BA114" s="201" t="s">
        <v>44</v>
      </c>
      <c r="BB114" s="203" t="str">
        <f t="shared" si="28"/>
        <v>BAJA</v>
      </c>
      <c r="BC114" s="204" t="s">
        <v>238</v>
      </c>
      <c r="BD114" s="204" t="s">
        <v>238</v>
      </c>
      <c r="BE114" s="214">
        <f t="shared" si="23"/>
        <v>0</v>
      </c>
      <c r="BF114" s="206" t="str">
        <f t="shared" si="29"/>
        <v>BAJO</v>
      </c>
      <c r="BG114" s="230"/>
      <c r="BH114" s="208"/>
    </row>
  </sheetData>
  <protectedRanges>
    <protectedRange sqref="BG8:BG13 BG33:BG37" name="Rango3"/>
    <protectedRange sqref="BB3 BB8:BD13 BB83:BD95" name="Rango4"/>
    <protectedRange sqref="AT8:AT13 AT83:AT95" name="Rango5"/>
    <protectedRange sqref="BG14:BG16" name="Rango3_1"/>
    <protectedRange sqref="BB14:BD16" name="Rango4_1"/>
    <protectedRange sqref="AT14:AT16" name="Rango5_1"/>
    <protectedRange sqref="BG17:BG27" name="Rango3_2"/>
    <protectedRange sqref="BB17:BD32" name="Rango4_2"/>
    <protectedRange sqref="AT17:AT32" name="Rango5_2"/>
    <protectedRange sqref="BB33:BD46" name="Rango4_3"/>
    <protectedRange sqref="AT33:AT46" name="Rango5_3"/>
    <protectedRange sqref="BB47:BD53" name="Rango4_4"/>
    <protectedRange sqref="AT47:AT53" name="Rango5_4"/>
    <protectedRange sqref="BB54:BD75" name="Rango4_5"/>
    <protectedRange sqref="AT54:AT75" name="Rango5_5"/>
    <protectedRange sqref="BB76:BD82" name="Rango4_6"/>
    <protectedRange sqref="AT76:AT82" name="Rango5_6"/>
    <protectedRange sqref="BG96:BG99" name="Rango3_3"/>
    <protectedRange sqref="BB96:BD99" name="Rango4_7"/>
    <protectedRange sqref="AT96:AT99" name="Rango5_7"/>
    <protectedRange sqref="BB100:BD114" name="Rango4_8"/>
    <protectedRange sqref="AT100:AT114" name="Rango5_8"/>
  </protectedRanges>
  <conditionalFormatting sqref="A8 D11:E13 O9:O13 F9:H12 K83:K95 C8:AP8 C9:C13 F83:H95 Q9:Q13 AY8:AY13 BA8:BA13 BA83:BA95 AY83:AY95 Q83:Q95 C83:C95 O83:O95 A10 A12 A14 A16 A18 A20 A22 A24 A26 A28 A30 A32 A34 A36 A38 A40 A42 A44 A46 A48 A50 A52 A54 A56 A58 A60 A62 A64 A66 A68 A70 A72 A74 A76 A78 A80 A82 A84 A86 A88 A90 A92 A94 A96 A98 A100 A102 A104 A106 A108 A110 A112 A114">
    <cfRule type="cellIs" dxfId="436" priority="3557" operator="equal">
      <formula>""</formula>
    </cfRule>
  </conditionalFormatting>
  <conditionalFormatting sqref="BC8:BD8">
    <cfRule type="containsText" dxfId="435" priority="1361" operator="containsText" text="4">
      <formula>NOT(ISERROR(SEARCH("4",BC8)))</formula>
    </cfRule>
  </conditionalFormatting>
  <conditionalFormatting sqref="BC8:BD8">
    <cfRule type="containsText" dxfId="434" priority="1356" operator="containsText" text="1">
      <formula>NOT(ISERROR(SEARCH("1",BC8)))</formula>
    </cfRule>
    <cfRule type="containsText" dxfId="433" priority="1359" operator="containsText" text="2">
      <formula>NOT(ISERROR(SEARCH("2",BC8)))</formula>
    </cfRule>
    <cfRule type="containsText" dxfId="432" priority="1360" operator="containsText" text="3">
      <formula>NOT(ISERROR(SEARCH("3",BC8)))</formula>
    </cfRule>
  </conditionalFormatting>
  <conditionalFormatting sqref="BF8">
    <cfRule type="cellIs" dxfId="431" priority="1046" operator="equal">
      <formula>"ALTO"</formula>
    </cfRule>
    <cfRule type="cellIs" dxfId="430" priority="1047" operator="equal">
      <formula>"MEDIO"</formula>
    </cfRule>
    <cfRule type="cellIs" dxfId="429" priority="1048" operator="equal">
      <formula>"BAJO"</formula>
    </cfRule>
  </conditionalFormatting>
  <conditionalFormatting sqref="AQ8 AQ11:AQ13">
    <cfRule type="cellIs" dxfId="428" priority="707" operator="equal">
      <formula>- Privados</formula>
    </cfRule>
  </conditionalFormatting>
  <conditionalFormatting sqref="AS8:AS13">
    <cfRule type="cellIs" dxfId="427" priority="706" operator="equal">
      <formula>"SI"</formula>
    </cfRule>
  </conditionalFormatting>
  <conditionalFormatting sqref="R8:AP8">
    <cfRule type="colorScale" priority="6394">
      <colorScale>
        <cfvo type="min"/>
        <cfvo type="max"/>
        <color theme="9" tint="0.39997558519241921"/>
        <color rgb="FFFF0000"/>
      </colorScale>
    </cfRule>
    <cfRule type="colorScale" priority="6395">
      <colorScale>
        <cfvo type="min"/>
        <cfvo type="max"/>
        <color theme="9"/>
        <color rgb="FFFF0000"/>
      </colorScale>
    </cfRule>
  </conditionalFormatting>
  <conditionalFormatting sqref="R8:AP8">
    <cfRule type="colorScale" priority="6396">
      <colorScale>
        <cfvo type="min"/>
        <cfvo type="max"/>
        <color theme="9" tint="0.39997558519241921"/>
        <color rgb="FFFF0000"/>
      </colorScale>
    </cfRule>
  </conditionalFormatting>
  <conditionalFormatting sqref="A9 D10:E10 D9 J9 A11 A13 A15 A17 A19 A21 A23 A25 A27 A29 A31 A33 A35 A37 A39 A41 A43 A45 A47 A49 A51 A53 A55 A57 A59 A61 A63 A65 A67 A69 A71 A73 A75 A77 A79 A81 A83 A85 A87 A89 A91 A93 A95 A97 A99 A101 A103 A105 A107 A109 A111 A113">
    <cfRule type="cellIs" dxfId="426" priority="557" operator="equal">
      <formula>""</formula>
    </cfRule>
  </conditionalFormatting>
  <conditionalFormatting sqref="AQ9:AQ10">
    <cfRule type="cellIs" dxfId="425" priority="552" operator="equal">
      <formula>- Privados</formula>
    </cfRule>
  </conditionalFormatting>
  <conditionalFormatting sqref="BF8">
    <cfRule type="cellIs" dxfId="424" priority="550" operator="equal">
      <formula>"MUY ALTO"</formula>
    </cfRule>
  </conditionalFormatting>
  <conditionalFormatting sqref="AZ8">
    <cfRule type="cellIs" dxfId="423" priority="518" operator="equal">
      <formula>""</formula>
    </cfRule>
  </conditionalFormatting>
  <conditionalFormatting sqref="I9:I12 I83:I95">
    <cfRule type="cellIs" dxfId="422" priority="531" operator="equal">
      <formula>""</formula>
    </cfRule>
  </conditionalFormatting>
  <conditionalFormatting sqref="P9:P13 P83:P95">
    <cfRule type="cellIs" dxfId="421" priority="520" operator="equal">
      <formula>""</formula>
    </cfRule>
  </conditionalFormatting>
  <conditionalFormatting sqref="AS83:AS95">
    <cfRule type="cellIs" dxfId="420" priority="516" operator="equal">
      <formula>"SI"</formula>
    </cfRule>
  </conditionalFormatting>
  <conditionalFormatting sqref="AQ83:AQ95">
    <cfRule type="cellIs" dxfId="419" priority="506" operator="equal">
      <formula>- Privados</formula>
    </cfRule>
  </conditionalFormatting>
  <conditionalFormatting sqref="AZ83:AZ95">
    <cfRule type="cellIs" dxfId="418" priority="505" operator="equal">
      <formula>""</formula>
    </cfRule>
  </conditionalFormatting>
  <conditionalFormatting sqref="R9:AP13 R83:AP95">
    <cfRule type="cellIs" dxfId="417" priority="489" operator="equal">
      <formula>""</formula>
    </cfRule>
  </conditionalFormatting>
  <conditionalFormatting sqref="B10:B13">
    <cfRule type="cellIs" dxfId="416" priority="487" operator="equal">
      <formula>""</formula>
    </cfRule>
  </conditionalFormatting>
  <conditionalFormatting sqref="B9">
    <cfRule type="cellIs" dxfId="415" priority="486" operator="equal">
      <formula>""</formula>
    </cfRule>
  </conditionalFormatting>
  <conditionalFormatting sqref="B8">
    <cfRule type="cellIs" dxfId="414" priority="485" operator="equal">
      <formula>""</formula>
    </cfRule>
  </conditionalFormatting>
  <conditionalFormatting sqref="B8:B95">
    <cfRule type="cellIs" dxfId="413" priority="484" operator="equal">
      <formula>""</formula>
    </cfRule>
  </conditionalFormatting>
  <conditionalFormatting sqref="J83:J95">
    <cfRule type="cellIs" dxfId="412" priority="482" operator="equal">
      <formula>""</formula>
    </cfRule>
  </conditionalFormatting>
  <conditionalFormatting sqref="BB3">
    <cfRule type="containsText" dxfId="411" priority="481" operator="containsText" text="4">
      <formula>NOT(ISERROR(SEARCH("4",BB3)))</formula>
    </cfRule>
  </conditionalFormatting>
  <conditionalFormatting sqref="BB3">
    <cfRule type="containsText" dxfId="410" priority="478" operator="containsText" text="1">
      <formula>NOT(ISERROR(SEARCH("1",BB3)))</formula>
    </cfRule>
    <cfRule type="containsText" dxfId="409" priority="479" operator="containsText" text="2">
      <formula>NOT(ISERROR(SEARCH("2",BB3)))</formula>
    </cfRule>
    <cfRule type="containsText" dxfId="408" priority="480" operator="containsText" text="3">
      <formula>NOT(ISERROR(SEARCH("3",BB3)))</formula>
    </cfRule>
  </conditionalFormatting>
  <conditionalFormatting sqref="BB8">
    <cfRule type="containsText" dxfId="407" priority="477" operator="containsText" text="4">
      <formula>NOT(ISERROR(SEARCH("4",BB8)))</formula>
    </cfRule>
  </conditionalFormatting>
  <conditionalFormatting sqref="BB8">
    <cfRule type="containsText" dxfId="406" priority="474" operator="containsText" text="1">
      <formula>NOT(ISERROR(SEARCH("1",BB8)))</formula>
    </cfRule>
    <cfRule type="containsText" dxfId="405" priority="475" operator="containsText" text="2">
      <formula>NOT(ISERROR(SEARCH("2",BB8)))</formula>
    </cfRule>
    <cfRule type="containsText" dxfId="404" priority="476" operator="containsText" text="3">
      <formula>NOT(ISERROR(SEARCH("3",BB8)))</formula>
    </cfRule>
  </conditionalFormatting>
  <conditionalFormatting sqref="BC9:BC13 BC83:BC95">
    <cfRule type="containsText" dxfId="403" priority="473" operator="containsText" text="4">
      <formula>NOT(ISERROR(SEARCH("4",BC9)))</formula>
    </cfRule>
  </conditionalFormatting>
  <conditionalFormatting sqref="BC9:BC13 BC83:BC95">
    <cfRule type="containsText" dxfId="402" priority="470" operator="containsText" text="1">
      <formula>NOT(ISERROR(SEARCH("1",BC9)))</formula>
    </cfRule>
    <cfRule type="containsText" dxfId="401" priority="471" operator="containsText" text="2">
      <formula>NOT(ISERROR(SEARCH("2",BC9)))</formula>
    </cfRule>
    <cfRule type="containsText" dxfId="400" priority="472" operator="containsText" text="3">
      <formula>NOT(ISERROR(SEARCH("3",BC9)))</formula>
    </cfRule>
  </conditionalFormatting>
  <conditionalFormatting sqref="BD9:BD13 BD83:BD95">
    <cfRule type="containsText" dxfId="399" priority="469" operator="containsText" text="4">
      <formula>NOT(ISERROR(SEARCH("4",BD9)))</formula>
    </cfRule>
  </conditionalFormatting>
  <conditionalFormatting sqref="BD9:BD13 BD83:BD95">
    <cfRule type="containsText" dxfId="398" priority="466" operator="containsText" text="1">
      <formula>NOT(ISERROR(SEARCH("1",BD9)))</formula>
    </cfRule>
    <cfRule type="containsText" dxfId="397" priority="467" operator="containsText" text="2">
      <formula>NOT(ISERROR(SEARCH("2",BD9)))</formula>
    </cfRule>
    <cfRule type="containsText" dxfId="396" priority="468" operator="containsText" text="3">
      <formula>NOT(ISERROR(SEARCH("3",BD9)))</formula>
    </cfRule>
  </conditionalFormatting>
  <conditionalFormatting sqref="BB9:BB13 BB83:BB95">
    <cfRule type="containsText" dxfId="395" priority="465" operator="containsText" text="4">
      <formula>NOT(ISERROR(SEARCH("4",BB9)))</formula>
    </cfRule>
  </conditionalFormatting>
  <conditionalFormatting sqref="BB9:BB13 BB83:BB95">
    <cfRule type="containsText" dxfId="394" priority="462" operator="containsText" text="1">
      <formula>NOT(ISERROR(SEARCH("1",BB9)))</formula>
    </cfRule>
    <cfRule type="containsText" dxfId="393" priority="463" operator="containsText" text="2">
      <formula>NOT(ISERROR(SEARCH("2",BB9)))</formula>
    </cfRule>
    <cfRule type="containsText" dxfId="392" priority="464" operator="containsText" text="3">
      <formula>NOT(ISERROR(SEARCH("3",BB9)))</formula>
    </cfRule>
  </conditionalFormatting>
  <conditionalFormatting sqref="BF9:BF13 BF83:BF95">
    <cfRule type="cellIs" dxfId="391" priority="459" operator="equal">
      <formula>"ALTO"</formula>
    </cfRule>
    <cfRule type="cellIs" dxfId="390" priority="460" operator="equal">
      <formula>"MEDIO"</formula>
    </cfRule>
    <cfRule type="cellIs" dxfId="389" priority="461" operator="equal">
      <formula>"BAJO"</formula>
    </cfRule>
  </conditionalFormatting>
  <conditionalFormatting sqref="BF9:BF13 BF83:BF95">
    <cfRule type="cellIs" dxfId="388" priority="458" operator="equal">
      <formula>"MUY ALTO"</formula>
    </cfRule>
  </conditionalFormatting>
  <conditionalFormatting sqref="L83:L95">
    <cfRule type="cellIs" dxfId="387" priority="457" operator="equal">
      <formula>""</formula>
    </cfRule>
  </conditionalFormatting>
  <conditionalFormatting sqref="M9:N10 M83:N95 N11">
    <cfRule type="cellIs" dxfId="386" priority="456" operator="equal">
      <formula>""</formula>
    </cfRule>
  </conditionalFormatting>
  <conditionalFormatting sqref="E9">
    <cfRule type="cellIs" dxfId="385" priority="455" operator="equal">
      <formula>""</formula>
    </cfRule>
  </conditionalFormatting>
  <conditionalFormatting sqref="K9:L9">
    <cfRule type="cellIs" dxfId="384" priority="454" operator="equal">
      <formula>""</formula>
    </cfRule>
  </conditionalFormatting>
  <conditionalFormatting sqref="AZ9">
    <cfRule type="cellIs" dxfId="383" priority="453" operator="equal">
      <formula>""</formula>
    </cfRule>
  </conditionalFormatting>
  <conditionalFormatting sqref="J10">
    <cfRule type="cellIs" dxfId="382" priority="452" operator="equal">
      <formula>""</formula>
    </cfRule>
  </conditionalFormatting>
  <conditionalFormatting sqref="K10:L10">
    <cfRule type="cellIs" dxfId="381" priority="451" operator="equal">
      <formula>""</formula>
    </cfRule>
  </conditionalFormatting>
  <conditionalFormatting sqref="AZ10">
    <cfRule type="cellIs" dxfId="380" priority="450" operator="equal">
      <formula>""</formula>
    </cfRule>
  </conditionalFormatting>
  <conditionalFormatting sqref="J11">
    <cfRule type="cellIs" dxfId="379" priority="449" operator="equal">
      <formula>""</formula>
    </cfRule>
  </conditionalFormatting>
  <conditionalFormatting sqref="M11">
    <cfRule type="cellIs" dxfId="378" priority="448" operator="equal">
      <formula>""</formula>
    </cfRule>
  </conditionalFormatting>
  <conditionalFormatting sqref="K11:L11">
    <cfRule type="cellIs" dxfId="377" priority="447" operator="equal">
      <formula>""</formula>
    </cfRule>
  </conditionalFormatting>
  <conditionalFormatting sqref="AZ11">
    <cfRule type="cellIs" dxfId="376" priority="446" operator="equal">
      <formula>""</formula>
    </cfRule>
  </conditionalFormatting>
  <conditionalFormatting sqref="J12">
    <cfRule type="cellIs" dxfId="375" priority="445" operator="equal">
      <formula>""</formula>
    </cfRule>
  </conditionalFormatting>
  <conditionalFormatting sqref="N12">
    <cfRule type="cellIs" dxfId="374" priority="444" operator="equal">
      <formula>""</formula>
    </cfRule>
  </conditionalFormatting>
  <conditionalFormatting sqref="M12">
    <cfRule type="cellIs" dxfId="373" priority="443" operator="equal">
      <formula>""</formula>
    </cfRule>
  </conditionalFormatting>
  <conditionalFormatting sqref="K12:L12">
    <cfRule type="cellIs" dxfId="372" priority="442" operator="equal">
      <formula>""</formula>
    </cfRule>
  </conditionalFormatting>
  <conditionalFormatting sqref="F13:H13">
    <cfRule type="cellIs" dxfId="371" priority="441" operator="equal">
      <formula>""</formula>
    </cfRule>
  </conditionalFormatting>
  <conditionalFormatting sqref="I13">
    <cfRule type="cellIs" dxfId="370" priority="440" operator="equal">
      <formula>""</formula>
    </cfRule>
  </conditionalFormatting>
  <conditionalFormatting sqref="J13">
    <cfRule type="cellIs" dxfId="369" priority="439" operator="equal">
      <formula>""</formula>
    </cfRule>
  </conditionalFormatting>
  <conditionalFormatting sqref="N13">
    <cfRule type="cellIs" dxfId="368" priority="438" operator="equal">
      <formula>""</formula>
    </cfRule>
  </conditionalFormatting>
  <conditionalFormatting sqref="M13">
    <cfRule type="cellIs" dxfId="367" priority="437" operator="equal">
      <formula>""</formula>
    </cfRule>
  </conditionalFormatting>
  <conditionalFormatting sqref="K13:L13">
    <cfRule type="cellIs" dxfId="366" priority="436" operator="equal">
      <formula>""</formula>
    </cfRule>
  </conditionalFormatting>
  <conditionalFormatting sqref="AZ12:AZ13">
    <cfRule type="cellIs" dxfId="365" priority="435" operator="equal">
      <formula>""</formula>
    </cfRule>
  </conditionalFormatting>
  <conditionalFormatting sqref="D16:E16 C14:AP14 C15:C16 F15:AP16 AY14:AY16 BA14:BA16">
    <cfRule type="cellIs" dxfId="364" priority="428" operator="equal">
      <formula>""</formula>
    </cfRule>
  </conditionalFormatting>
  <conditionalFormatting sqref="BC14:BD14 BB15:BD16">
    <cfRule type="containsText" dxfId="363" priority="427" operator="containsText" text="4">
      <formula>NOT(ISERROR(SEARCH("4",BB14)))</formula>
    </cfRule>
  </conditionalFormatting>
  <conditionalFormatting sqref="BC14:BD14 BB15:BD16">
    <cfRule type="containsText" dxfId="362" priority="424" operator="containsText" text="1">
      <formula>NOT(ISERROR(SEARCH("1",BB14)))</formula>
    </cfRule>
    <cfRule type="containsText" dxfId="361" priority="425" operator="containsText" text="2">
      <formula>NOT(ISERROR(SEARCH("2",BB14)))</formula>
    </cfRule>
    <cfRule type="containsText" dxfId="360" priority="426" operator="containsText" text="3">
      <formula>NOT(ISERROR(SEARCH("3",BB14)))</formula>
    </cfRule>
  </conditionalFormatting>
  <conditionalFormatting sqref="BF14:BF16">
    <cfRule type="cellIs" dxfId="359" priority="421" operator="equal">
      <formula>"ALTO"</formula>
    </cfRule>
    <cfRule type="cellIs" dxfId="358" priority="422" operator="equal">
      <formula>"MEDIO"</formula>
    </cfRule>
    <cfRule type="cellIs" dxfId="357" priority="423" operator="equal">
      <formula>"BAJO"</formula>
    </cfRule>
  </conditionalFormatting>
  <conditionalFormatting sqref="AQ14:AQ16">
    <cfRule type="cellIs" dxfId="356" priority="420" operator="equal">
      <formula>- Privados</formula>
    </cfRule>
  </conditionalFormatting>
  <conditionalFormatting sqref="AS14:AS16">
    <cfRule type="cellIs" dxfId="355" priority="419" operator="equal">
      <formula>"SI"</formula>
    </cfRule>
  </conditionalFormatting>
  <conditionalFormatting sqref="R14:AP14">
    <cfRule type="colorScale" priority="429">
      <colorScale>
        <cfvo type="min"/>
        <cfvo type="max"/>
        <color theme="9" tint="0.39997558519241921"/>
        <color rgb="FFFF0000"/>
      </colorScale>
    </cfRule>
    <cfRule type="colorScale" priority="430">
      <colorScale>
        <cfvo type="min"/>
        <cfvo type="max"/>
        <color theme="9"/>
        <color rgb="FFFF0000"/>
      </colorScale>
    </cfRule>
  </conditionalFormatting>
  <conditionalFormatting sqref="R14:AP14">
    <cfRule type="colorScale" priority="431">
      <colorScale>
        <cfvo type="min"/>
        <cfvo type="max"/>
        <color theme="9" tint="0.39997558519241921"/>
        <color rgb="FFFF0000"/>
      </colorScale>
    </cfRule>
  </conditionalFormatting>
  <conditionalFormatting sqref="D15:E15">
    <cfRule type="cellIs" dxfId="354" priority="418" operator="equal">
      <formula>""</formula>
    </cfRule>
  </conditionalFormatting>
  <conditionalFormatting sqref="BF14:BF16">
    <cfRule type="cellIs" dxfId="353" priority="417" operator="equal">
      <formula>"MUY ALTO"</formula>
    </cfRule>
  </conditionalFormatting>
  <conditionalFormatting sqref="AZ14">
    <cfRule type="cellIs" dxfId="352" priority="416" operator="equal">
      <formula>""</formula>
    </cfRule>
  </conditionalFormatting>
  <conditionalFormatting sqref="B15:B16">
    <cfRule type="cellIs" dxfId="351" priority="415" operator="equal">
      <formula>""</formula>
    </cfRule>
  </conditionalFormatting>
  <conditionalFormatting sqref="B14">
    <cfRule type="cellIs" dxfId="350" priority="414" operator="equal">
      <formula>""</formula>
    </cfRule>
  </conditionalFormatting>
  <conditionalFormatting sqref="BB14">
    <cfRule type="containsText" dxfId="349" priority="413" operator="containsText" text="4">
      <formula>NOT(ISERROR(SEARCH("4",BB14)))</formula>
    </cfRule>
  </conditionalFormatting>
  <conditionalFormatting sqref="BB14">
    <cfRule type="containsText" dxfId="348" priority="410" operator="containsText" text="1">
      <formula>NOT(ISERROR(SEARCH("1",BB14)))</formula>
    </cfRule>
    <cfRule type="containsText" dxfId="347" priority="411" operator="containsText" text="2">
      <formula>NOT(ISERROR(SEARCH("2",BB14)))</formula>
    </cfRule>
    <cfRule type="containsText" dxfId="346" priority="412" operator="containsText" text="3">
      <formula>NOT(ISERROR(SEARCH("3",BB14)))</formula>
    </cfRule>
  </conditionalFormatting>
  <conditionalFormatting sqref="R15:AP16">
    <cfRule type="colorScale" priority="432">
      <colorScale>
        <cfvo type="min"/>
        <cfvo type="max"/>
        <color theme="9" tint="0.39997558519241921"/>
        <color rgb="FFFF0000"/>
      </colorScale>
    </cfRule>
    <cfRule type="colorScale" priority="433">
      <colorScale>
        <cfvo type="min"/>
        <cfvo type="max"/>
        <color theme="9"/>
        <color rgb="FFFF0000"/>
      </colorScale>
    </cfRule>
  </conditionalFormatting>
  <conditionalFormatting sqref="R15:AP16">
    <cfRule type="colorScale" priority="434">
      <colorScale>
        <cfvo type="min"/>
        <cfvo type="max"/>
        <color theme="9" tint="0.39997558519241921"/>
        <color rgb="FFFF0000"/>
      </colorScale>
    </cfRule>
  </conditionalFormatting>
  <conditionalFormatting sqref="AZ15">
    <cfRule type="cellIs" dxfId="345" priority="409" operator="equal">
      <formula>""</formula>
    </cfRule>
  </conditionalFormatting>
  <conditionalFormatting sqref="AZ16">
    <cfRule type="cellIs" dxfId="344" priority="408" operator="equal">
      <formula>""</formula>
    </cfRule>
  </conditionalFormatting>
  <conditionalFormatting sqref="D20:E27 Q18:Q32 C17:D17 F18:H32 K18:N32 O18:O23 BA17:BA32 AY17:AY32 C18:C32 F17:AP17">
    <cfRule type="cellIs" dxfId="343" priority="404" operator="equal">
      <formula>""</formula>
    </cfRule>
  </conditionalFormatting>
  <conditionalFormatting sqref="BC17:BD17">
    <cfRule type="containsText" dxfId="342" priority="403" operator="containsText" text="4">
      <formula>NOT(ISERROR(SEARCH("4",BC17)))</formula>
    </cfRule>
  </conditionalFormatting>
  <conditionalFormatting sqref="BC17:BD17">
    <cfRule type="containsText" dxfId="341" priority="400" operator="containsText" text="1">
      <formula>NOT(ISERROR(SEARCH("1",BC17)))</formula>
    </cfRule>
    <cfRule type="containsText" dxfId="340" priority="401" operator="containsText" text="2">
      <formula>NOT(ISERROR(SEARCH("2",BC17)))</formula>
    </cfRule>
    <cfRule type="containsText" dxfId="339" priority="402" operator="containsText" text="3">
      <formula>NOT(ISERROR(SEARCH("3",BC17)))</formula>
    </cfRule>
  </conditionalFormatting>
  <conditionalFormatting sqref="BF17">
    <cfRule type="cellIs" dxfId="338" priority="397" operator="equal">
      <formula>"ALTO"</formula>
    </cfRule>
    <cfRule type="cellIs" dxfId="337" priority="398" operator="equal">
      <formula>"MEDIO"</formula>
    </cfRule>
    <cfRule type="cellIs" dxfId="336" priority="399" operator="equal">
      <formula>"BAJO"</formula>
    </cfRule>
  </conditionalFormatting>
  <conditionalFormatting sqref="AQ17 AQ20:AQ32">
    <cfRule type="cellIs" dxfId="335" priority="396" operator="equal">
      <formula>- Privados</formula>
    </cfRule>
  </conditionalFormatting>
  <conditionalFormatting sqref="AS17:AS27">
    <cfRule type="cellIs" dxfId="334" priority="395" operator="equal">
      <formula>"SI"</formula>
    </cfRule>
  </conditionalFormatting>
  <conditionalFormatting sqref="R17:AP17">
    <cfRule type="colorScale" priority="405">
      <colorScale>
        <cfvo type="min"/>
        <cfvo type="max"/>
        <color theme="9" tint="0.39997558519241921"/>
        <color rgb="FFFF0000"/>
      </colorScale>
    </cfRule>
    <cfRule type="colorScale" priority="406">
      <colorScale>
        <cfvo type="min"/>
        <cfvo type="max"/>
        <color theme="9"/>
        <color rgb="FFFF0000"/>
      </colorScale>
    </cfRule>
  </conditionalFormatting>
  <conditionalFormatting sqref="R17:AP17">
    <cfRule type="colorScale" priority="407">
      <colorScale>
        <cfvo type="min"/>
        <cfvo type="max"/>
        <color theme="9" tint="0.39997558519241921"/>
        <color rgb="FFFF0000"/>
      </colorScale>
    </cfRule>
  </conditionalFormatting>
  <conditionalFormatting sqref="B29:B32 D28:E32">
    <cfRule type="cellIs" dxfId="333" priority="394" operator="equal">
      <formula>""</formula>
    </cfRule>
  </conditionalFormatting>
  <conditionalFormatting sqref="D19:E19 D18">
    <cfRule type="cellIs" dxfId="332" priority="393" operator="equal">
      <formula>""</formula>
    </cfRule>
  </conditionalFormatting>
  <conditionalFormatting sqref="AQ18:AQ19">
    <cfRule type="cellIs" dxfId="331" priority="392" operator="equal">
      <formula>- Privados</formula>
    </cfRule>
  </conditionalFormatting>
  <conditionalFormatting sqref="BF17">
    <cfRule type="cellIs" dxfId="330" priority="391" operator="equal">
      <formula>"MUY ALTO"</formula>
    </cfRule>
  </conditionalFormatting>
  <conditionalFormatting sqref="AZ17">
    <cfRule type="cellIs" dxfId="329" priority="388" operator="equal">
      <formula>""</formula>
    </cfRule>
  </conditionalFormatting>
  <conditionalFormatting sqref="I18:I32">
    <cfRule type="cellIs" dxfId="328" priority="390" operator="equal">
      <formula>""</formula>
    </cfRule>
  </conditionalFormatting>
  <conditionalFormatting sqref="P18:P19 P22:P32">
    <cfRule type="cellIs" dxfId="327" priority="389" operator="equal">
      <formula>""</formula>
    </cfRule>
  </conditionalFormatting>
  <conditionalFormatting sqref="AS28:AS32">
    <cfRule type="cellIs" dxfId="326" priority="387" operator="equal">
      <formula>"SI"</formula>
    </cfRule>
  </conditionalFormatting>
  <conditionalFormatting sqref="R18:AP32">
    <cfRule type="cellIs" dxfId="325" priority="383" operator="equal">
      <formula>""</formula>
    </cfRule>
  </conditionalFormatting>
  <conditionalFormatting sqref="R18:AP32">
    <cfRule type="colorScale" priority="384">
      <colorScale>
        <cfvo type="min"/>
        <cfvo type="max"/>
        <color theme="9" tint="0.39997558519241921"/>
        <color rgb="FFFF0000"/>
      </colorScale>
    </cfRule>
    <cfRule type="colorScale" priority="385">
      <colorScale>
        <cfvo type="min"/>
        <cfvo type="max"/>
        <color theme="9"/>
        <color rgb="FFFF0000"/>
      </colorScale>
    </cfRule>
  </conditionalFormatting>
  <conditionalFormatting sqref="R18:AP32">
    <cfRule type="colorScale" priority="386">
      <colorScale>
        <cfvo type="min"/>
        <cfvo type="max"/>
        <color theme="9" tint="0.39997558519241921"/>
        <color rgb="FFFF0000"/>
      </colorScale>
    </cfRule>
  </conditionalFormatting>
  <conditionalFormatting sqref="B28">
    <cfRule type="cellIs" dxfId="324" priority="382" operator="equal">
      <formula>""</formula>
    </cfRule>
  </conditionalFormatting>
  <conditionalFormatting sqref="B19:B27">
    <cfRule type="cellIs" dxfId="323" priority="381" operator="equal">
      <formula>""</formula>
    </cfRule>
  </conditionalFormatting>
  <conditionalFormatting sqref="B18">
    <cfRule type="cellIs" dxfId="322" priority="380" operator="equal">
      <formula>""</formula>
    </cfRule>
  </conditionalFormatting>
  <conditionalFormatting sqref="B17">
    <cfRule type="cellIs" dxfId="321" priority="379" operator="equal">
      <formula>""</formula>
    </cfRule>
  </conditionalFormatting>
  <conditionalFormatting sqref="BB17">
    <cfRule type="containsText" dxfId="320" priority="378" operator="containsText" text="4">
      <formula>NOT(ISERROR(SEARCH("4",BB17)))</formula>
    </cfRule>
  </conditionalFormatting>
  <conditionalFormatting sqref="BB17">
    <cfRule type="containsText" dxfId="319" priority="375" operator="containsText" text="1">
      <formula>NOT(ISERROR(SEARCH("1",BB17)))</formula>
    </cfRule>
    <cfRule type="containsText" dxfId="318" priority="376" operator="containsText" text="2">
      <formula>NOT(ISERROR(SEARCH("2",BB17)))</formula>
    </cfRule>
    <cfRule type="containsText" dxfId="317" priority="377" operator="containsText" text="3">
      <formula>NOT(ISERROR(SEARCH("3",BB17)))</formula>
    </cfRule>
  </conditionalFormatting>
  <conditionalFormatting sqref="BC18:BC32">
    <cfRule type="containsText" dxfId="316" priority="374" operator="containsText" text="4">
      <formula>NOT(ISERROR(SEARCH("4",BC18)))</formula>
    </cfRule>
  </conditionalFormatting>
  <conditionalFormatting sqref="BC18:BC32">
    <cfRule type="containsText" dxfId="315" priority="371" operator="containsText" text="1">
      <formula>NOT(ISERROR(SEARCH("1",BC18)))</formula>
    </cfRule>
    <cfRule type="containsText" dxfId="314" priority="372" operator="containsText" text="2">
      <formula>NOT(ISERROR(SEARCH("2",BC18)))</formula>
    </cfRule>
    <cfRule type="containsText" dxfId="313" priority="373" operator="containsText" text="3">
      <formula>NOT(ISERROR(SEARCH("3",BC18)))</formula>
    </cfRule>
  </conditionalFormatting>
  <conditionalFormatting sqref="BD18 BD20 BD30">
    <cfRule type="containsText" dxfId="312" priority="370" operator="containsText" text="4">
      <formula>NOT(ISERROR(SEARCH("4",BD18)))</formula>
    </cfRule>
  </conditionalFormatting>
  <conditionalFormatting sqref="BD18 BD20 BD30">
    <cfRule type="containsText" dxfId="311" priority="367" operator="containsText" text="1">
      <formula>NOT(ISERROR(SEARCH("1",BD18)))</formula>
    </cfRule>
    <cfRule type="containsText" dxfId="310" priority="368" operator="containsText" text="2">
      <formula>NOT(ISERROR(SEARCH("2",BD18)))</formula>
    </cfRule>
    <cfRule type="containsText" dxfId="309" priority="369" operator="containsText" text="3">
      <formula>NOT(ISERROR(SEARCH("3",BD18)))</formula>
    </cfRule>
  </conditionalFormatting>
  <conditionalFormatting sqref="BB18:BB32">
    <cfRule type="containsText" dxfId="308" priority="366" operator="containsText" text="4">
      <formula>NOT(ISERROR(SEARCH("4",BB18)))</formula>
    </cfRule>
  </conditionalFormatting>
  <conditionalFormatting sqref="BB18:BB32">
    <cfRule type="containsText" dxfId="307" priority="363" operator="containsText" text="1">
      <formula>NOT(ISERROR(SEARCH("1",BB18)))</formula>
    </cfRule>
    <cfRule type="containsText" dxfId="306" priority="364" operator="containsText" text="2">
      <formula>NOT(ISERROR(SEARCH("2",BB18)))</formula>
    </cfRule>
    <cfRule type="containsText" dxfId="305" priority="365" operator="containsText" text="3">
      <formula>NOT(ISERROR(SEARCH("3",BB18)))</formula>
    </cfRule>
  </conditionalFormatting>
  <conditionalFormatting sqref="BF18:BF32">
    <cfRule type="cellIs" dxfId="304" priority="360" operator="equal">
      <formula>"ALTO"</formula>
    </cfRule>
    <cfRule type="cellIs" dxfId="303" priority="361" operator="equal">
      <formula>"MEDIO"</formula>
    </cfRule>
    <cfRule type="cellIs" dxfId="302" priority="362" operator="equal">
      <formula>"BAJO"</formula>
    </cfRule>
  </conditionalFormatting>
  <conditionalFormatting sqref="BF18:BF32">
    <cfRule type="cellIs" dxfId="301" priority="359" operator="equal">
      <formula>"MUY ALTO"</formula>
    </cfRule>
  </conditionalFormatting>
  <conditionalFormatting sqref="AZ18:AZ32">
    <cfRule type="cellIs" dxfId="300" priority="358" operator="equal">
      <formula>""</formula>
    </cfRule>
  </conditionalFormatting>
  <conditionalFormatting sqref="O24:O32">
    <cfRule type="cellIs" dxfId="299" priority="357" operator="equal">
      <formula>""</formula>
    </cfRule>
  </conditionalFormatting>
  <conditionalFormatting sqref="P21">
    <cfRule type="cellIs" dxfId="298" priority="356" operator="equal">
      <formula>""</formula>
    </cfRule>
  </conditionalFormatting>
  <conditionalFormatting sqref="P20">
    <cfRule type="cellIs" dxfId="297" priority="355" operator="equal">
      <formula>""</formula>
    </cfRule>
  </conditionalFormatting>
  <conditionalFormatting sqref="BD19">
    <cfRule type="containsText" dxfId="296" priority="354" operator="containsText" text="4">
      <formula>NOT(ISERROR(SEARCH("4",BD19)))</formula>
    </cfRule>
  </conditionalFormatting>
  <conditionalFormatting sqref="BD19">
    <cfRule type="containsText" dxfId="295" priority="351" operator="containsText" text="1">
      <formula>NOT(ISERROR(SEARCH("1",BD19)))</formula>
    </cfRule>
    <cfRule type="containsText" dxfId="294" priority="352" operator="containsText" text="2">
      <formula>NOT(ISERROR(SEARCH("2",BD19)))</formula>
    </cfRule>
    <cfRule type="containsText" dxfId="293" priority="353" operator="containsText" text="3">
      <formula>NOT(ISERROR(SEARCH("3",BD19)))</formula>
    </cfRule>
  </conditionalFormatting>
  <conditionalFormatting sqref="BD21:BD29">
    <cfRule type="containsText" dxfId="292" priority="350" operator="containsText" text="4">
      <formula>NOT(ISERROR(SEARCH("4",BD21)))</formula>
    </cfRule>
  </conditionalFormatting>
  <conditionalFormatting sqref="BD21:BD29">
    <cfRule type="containsText" dxfId="291" priority="347" operator="containsText" text="1">
      <formula>NOT(ISERROR(SEARCH("1",BD21)))</formula>
    </cfRule>
    <cfRule type="containsText" dxfId="290" priority="348" operator="containsText" text="2">
      <formula>NOT(ISERROR(SEARCH("2",BD21)))</formula>
    </cfRule>
    <cfRule type="containsText" dxfId="289" priority="349" operator="containsText" text="3">
      <formula>NOT(ISERROR(SEARCH("3",BD21)))</formula>
    </cfRule>
  </conditionalFormatting>
  <conditionalFormatting sqref="BD31:BD32">
    <cfRule type="containsText" dxfId="288" priority="346" operator="containsText" text="4">
      <formula>NOT(ISERROR(SEARCH("4",BD31)))</formula>
    </cfRule>
  </conditionalFormatting>
  <conditionalFormatting sqref="BD31:BD32">
    <cfRule type="containsText" dxfId="287" priority="343" operator="containsText" text="1">
      <formula>NOT(ISERROR(SEARCH("1",BD31)))</formula>
    </cfRule>
    <cfRule type="containsText" dxfId="286" priority="344" operator="containsText" text="2">
      <formula>NOT(ISERROR(SEARCH("2",BD31)))</formula>
    </cfRule>
    <cfRule type="containsText" dxfId="285" priority="345" operator="containsText" text="3">
      <formula>NOT(ISERROR(SEARCH("3",BD31)))</formula>
    </cfRule>
  </conditionalFormatting>
  <conditionalFormatting sqref="J18:J32">
    <cfRule type="cellIs" dxfId="284" priority="342" operator="equal">
      <formula>""</formula>
    </cfRule>
  </conditionalFormatting>
  <conditionalFormatting sqref="E17">
    <cfRule type="cellIs" dxfId="283" priority="341" operator="equal">
      <formula>""</formula>
    </cfRule>
  </conditionalFormatting>
  <conditionalFormatting sqref="E18">
    <cfRule type="cellIs" dxfId="282" priority="340" operator="equal">
      <formula>""</formula>
    </cfRule>
  </conditionalFormatting>
  <conditionalFormatting sqref="J42:J43 Q34:Q46 O34:O45 C33:C46 AY33:AY46 F34:H46 BA33:BA46 F33:AP33">
    <cfRule type="cellIs" dxfId="281" priority="336" operator="equal">
      <formula>""</formula>
    </cfRule>
  </conditionalFormatting>
  <conditionalFormatting sqref="BC33:BD33">
    <cfRule type="containsText" dxfId="280" priority="335" operator="containsText" text="4">
      <formula>NOT(ISERROR(SEARCH("4",BC33)))</formula>
    </cfRule>
  </conditionalFormatting>
  <conditionalFormatting sqref="BC33:BD33">
    <cfRule type="containsText" dxfId="279" priority="332" operator="containsText" text="1">
      <formula>NOT(ISERROR(SEARCH("1",BC33)))</formula>
    </cfRule>
    <cfRule type="containsText" dxfId="278" priority="333" operator="containsText" text="2">
      <formula>NOT(ISERROR(SEARCH("2",BC33)))</formula>
    </cfRule>
    <cfRule type="containsText" dxfId="277" priority="334" operator="containsText" text="3">
      <formula>NOT(ISERROR(SEARCH("3",BC33)))</formula>
    </cfRule>
  </conditionalFormatting>
  <conditionalFormatting sqref="BF33">
    <cfRule type="cellIs" dxfId="276" priority="329" operator="equal">
      <formula>"ALTO"</formula>
    </cfRule>
    <cfRule type="cellIs" dxfId="275" priority="330" operator="equal">
      <formula>"MEDIO"</formula>
    </cfRule>
    <cfRule type="cellIs" dxfId="274" priority="331" operator="equal">
      <formula>"BAJO"</formula>
    </cfRule>
  </conditionalFormatting>
  <conditionalFormatting sqref="AQ33 AQ36:AQ46">
    <cfRule type="cellIs" dxfId="273" priority="328" operator="equal">
      <formula>- Privados</formula>
    </cfRule>
  </conditionalFormatting>
  <conditionalFormatting sqref="AS33:AS43">
    <cfRule type="cellIs" dxfId="272" priority="327" operator="equal">
      <formula>"SI"</formula>
    </cfRule>
  </conditionalFormatting>
  <conditionalFormatting sqref="R33:AP33">
    <cfRule type="colorScale" priority="337">
      <colorScale>
        <cfvo type="min"/>
        <cfvo type="max"/>
        <color theme="9" tint="0.39997558519241921"/>
        <color rgb="FFFF0000"/>
      </colorScale>
    </cfRule>
    <cfRule type="colorScale" priority="338">
      <colorScale>
        <cfvo type="min"/>
        <cfvo type="max"/>
        <color theme="9"/>
        <color rgb="FFFF0000"/>
      </colorScale>
    </cfRule>
  </conditionalFormatting>
  <conditionalFormatting sqref="R33:AP33">
    <cfRule type="colorScale" priority="339">
      <colorScale>
        <cfvo type="min"/>
        <cfvo type="max"/>
        <color theme="9" tint="0.39997558519241921"/>
        <color rgb="FFFF0000"/>
      </colorScale>
    </cfRule>
  </conditionalFormatting>
  <conditionalFormatting sqref="B45:B46 J44 J46">
    <cfRule type="cellIs" dxfId="271" priority="326" operator="equal">
      <formula>""</formula>
    </cfRule>
  </conditionalFormatting>
  <conditionalFormatting sqref="AZ34">
    <cfRule type="cellIs" dxfId="270" priority="325" operator="equal">
      <formula>""</formula>
    </cfRule>
  </conditionalFormatting>
  <conditionalFormatting sqref="AQ34:AQ35">
    <cfRule type="cellIs" dxfId="269" priority="324" operator="equal">
      <formula>- Privados</formula>
    </cfRule>
  </conditionalFormatting>
  <conditionalFormatting sqref="BF33">
    <cfRule type="cellIs" dxfId="268" priority="323" operator="equal">
      <formula>"MUY ALTO"</formula>
    </cfRule>
  </conditionalFormatting>
  <conditionalFormatting sqref="AZ33">
    <cfRule type="cellIs" dxfId="267" priority="320" operator="equal">
      <formula>""</formula>
    </cfRule>
  </conditionalFormatting>
  <conditionalFormatting sqref="I34:I46">
    <cfRule type="cellIs" dxfId="266" priority="322" operator="equal">
      <formula>""</formula>
    </cfRule>
  </conditionalFormatting>
  <conditionalFormatting sqref="P34:P42">
    <cfRule type="cellIs" dxfId="265" priority="321" operator="equal">
      <formula>""</formula>
    </cfRule>
  </conditionalFormatting>
  <conditionalFormatting sqref="AS44:AS46">
    <cfRule type="cellIs" dxfId="264" priority="319" operator="equal">
      <formula>"SI"</formula>
    </cfRule>
  </conditionalFormatting>
  <conditionalFormatting sqref="AZ35:AZ46">
    <cfRule type="cellIs" dxfId="263" priority="318" operator="equal">
      <formula>""</formula>
    </cfRule>
  </conditionalFormatting>
  <conditionalFormatting sqref="R34:AP46">
    <cfRule type="cellIs" dxfId="262" priority="314" operator="equal">
      <formula>""</formula>
    </cfRule>
  </conditionalFormatting>
  <conditionalFormatting sqref="R34:AP46">
    <cfRule type="colorScale" priority="315">
      <colorScale>
        <cfvo type="min"/>
        <cfvo type="max"/>
        <color theme="9" tint="0.39997558519241921"/>
        <color rgb="FFFF0000"/>
      </colorScale>
    </cfRule>
    <cfRule type="colorScale" priority="316">
      <colorScale>
        <cfvo type="min"/>
        <cfvo type="max"/>
        <color theme="9"/>
        <color rgb="FFFF0000"/>
      </colorScale>
    </cfRule>
  </conditionalFormatting>
  <conditionalFormatting sqref="R34:AP46">
    <cfRule type="colorScale" priority="317">
      <colorScale>
        <cfvo type="min"/>
        <cfvo type="max"/>
        <color theme="9" tint="0.39997558519241921"/>
        <color rgb="FFFF0000"/>
      </colorScale>
    </cfRule>
  </conditionalFormatting>
  <conditionalFormatting sqref="B44">
    <cfRule type="cellIs" dxfId="261" priority="313" operator="equal">
      <formula>""</formula>
    </cfRule>
  </conditionalFormatting>
  <conditionalFormatting sqref="B35:B43">
    <cfRule type="cellIs" dxfId="260" priority="312" operator="equal">
      <formula>""</formula>
    </cfRule>
  </conditionalFormatting>
  <conditionalFormatting sqref="B34">
    <cfRule type="cellIs" dxfId="259" priority="311" operator="equal">
      <formula>""</formula>
    </cfRule>
  </conditionalFormatting>
  <conditionalFormatting sqref="B33">
    <cfRule type="cellIs" dxfId="258" priority="310" operator="equal">
      <formula>""</formula>
    </cfRule>
  </conditionalFormatting>
  <conditionalFormatting sqref="BB33">
    <cfRule type="containsText" dxfId="257" priority="309" operator="containsText" text="4">
      <formula>NOT(ISERROR(SEARCH("4",BB33)))</formula>
    </cfRule>
  </conditionalFormatting>
  <conditionalFormatting sqref="BB33">
    <cfRule type="containsText" dxfId="256" priority="306" operator="containsText" text="1">
      <formula>NOT(ISERROR(SEARCH("1",BB33)))</formula>
    </cfRule>
    <cfRule type="containsText" dxfId="255" priority="307" operator="containsText" text="2">
      <formula>NOT(ISERROR(SEARCH("2",BB33)))</formula>
    </cfRule>
    <cfRule type="containsText" dxfId="254" priority="308" operator="containsText" text="3">
      <formula>NOT(ISERROR(SEARCH("3",BB33)))</formula>
    </cfRule>
  </conditionalFormatting>
  <conditionalFormatting sqref="BC42:BC46">
    <cfRule type="containsText" dxfId="253" priority="305" operator="containsText" text="4">
      <formula>NOT(ISERROR(SEARCH("4",BC42)))</formula>
    </cfRule>
  </conditionalFormatting>
  <conditionalFormatting sqref="BC42:BC46">
    <cfRule type="containsText" dxfId="252" priority="302" operator="containsText" text="1">
      <formula>NOT(ISERROR(SEARCH("1",BC42)))</formula>
    </cfRule>
    <cfRule type="containsText" dxfId="251" priority="303" operator="containsText" text="2">
      <formula>NOT(ISERROR(SEARCH("2",BC42)))</formula>
    </cfRule>
    <cfRule type="containsText" dxfId="250" priority="304" operator="containsText" text="3">
      <formula>NOT(ISERROR(SEARCH("3",BC42)))</formula>
    </cfRule>
  </conditionalFormatting>
  <conditionalFormatting sqref="BD42:BD46">
    <cfRule type="containsText" dxfId="249" priority="301" operator="containsText" text="4">
      <formula>NOT(ISERROR(SEARCH("4",BD42)))</formula>
    </cfRule>
  </conditionalFormatting>
  <conditionalFormatting sqref="BD42:BD46">
    <cfRule type="containsText" dxfId="248" priority="298" operator="containsText" text="1">
      <formula>NOT(ISERROR(SEARCH("1",BD42)))</formula>
    </cfRule>
    <cfRule type="containsText" dxfId="247" priority="299" operator="containsText" text="2">
      <formula>NOT(ISERROR(SEARCH("2",BD42)))</formula>
    </cfRule>
    <cfRule type="containsText" dxfId="246" priority="300" operator="containsText" text="3">
      <formula>NOT(ISERROR(SEARCH("3",BD42)))</formula>
    </cfRule>
  </conditionalFormatting>
  <conditionalFormatting sqref="BB34:BB46">
    <cfRule type="containsText" dxfId="245" priority="297" operator="containsText" text="4">
      <formula>NOT(ISERROR(SEARCH("4",BB34)))</formula>
    </cfRule>
  </conditionalFormatting>
  <conditionalFormatting sqref="BB34:BB46">
    <cfRule type="containsText" dxfId="244" priority="294" operator="containsText" text="1">
      <formula>NOT(ISERROR(SEARCH("1",BB34)))</formula>
    </cfRule>
    <cfRule type="containsText" dxfId="243" priority="295" operator="containsText" text="2">
      <formula>NOT(ISERROR(SEARCH("2",BB34)))</formula>
    </cfRule>
    <cfRule type="containsText" dxfId="242" priority="296" operator="containsText" text="3">
      <formula>NOT(ISERROR(SEARCH("3",BB34)))</formula>
    </cfRule>
  </conditionalFormatting>
  <conditionalFormatting sqref="BF34:BF46">
    <cfRule type="cellIs" dxfId="241" priority="291" operator="equal">
      <formula>"ALTO"</formula>
    </cfRule>
    <cfRule type="cellIs" dxfId="240" priority="292" operator="equal">
      <formula>"MEDIO"</formula>
    </cfRule>
    <cfRule type="cellIs" dxfId="239" priority="293" operator="equal">
      <formula>"BAJO"</formula>
    </cfRule>
  </conditionalFormatting>
  <conditionalFormatting sqref="BF34:BF46">
    <cfRule type="cellIs" dxfId="238" priority="290" operator="equal">
      <formula>"MUY ALTO"</formula>
    </cfRule>
  </conditionalFormatting>
  <conditionalFormatting sqref="N43:N46">
    <cfRule type="cellIs" dxfId="237" priority="289" operator="equal">
      <formula>""</formula>
    </cfRule>
  </conditionalFormatting>
  <conditionalFormatting sqref="K34:N41">
    <cfRule type="cellIs" dxfId="236" priority="286" operator="equal">
      <formula>""</formula>
    </cfRule>
  </conditionalFormatting>
  <conditionalFormatting sqref="BC34:BD41">
    <cfRule type="containsText" dxfId="235" priority="285" operator="containsText" text="4">
      <formula>NOT(ISERROR(SEARCH("4",BC34)))</formula>
    </cfRule>
  </conditionalFormatting>
  <conditionalFormatting sqref="BC34:BD41">
    <cfRule type="containsText" dxfId="234" priority="282" operator="containsText" text="1">
      <formula>NOT(ISERROR(SEARCH("1",BC34)))</formula>
    </cfRule>
    <cfRule type="containsText" dxfId="233" priority="283" operator="containsText" text="2">
      <formula>NOT(ISERROR(SEARCH("2",BC34)))</formula>
    </cfRule>
    <cfRule type="containsText" dxfId="232" priority="284" operator="containsText" text="3">
      <formula>NOT(ISERROR(SEARCH("3",BC34)))</formula>
    </cfRule>
  </conditionalFormatting>
  <conditionalFormatting sqref="J45">
    <cfRule type="cellIs" dxfId="231" priority="281" operator="equal">
      <formula>""</formula>
    </cfRule>
  </conditionalFormatting>
  <conditionalFormatting sqref="K42:M42">
    <cfRule type="cellIs" dxfId="230" priority="280" operator="equal">
      <formula>""</formula>
    </cfRule>
  </conditionalFormatting>
  <conditionalFormatting sqref="N42">
    <cfRule type="cellIs" dxfId="229" priority="279" operator="equal">
      <formula>""</formula>
    </cfRule>
  </conditionalFormatting>
  <conditionalFormatting sqref="P43:P45">
    <cfRule type="cellIs" dxfId="228" priority="278" operator="equal">
      <formula>""</formula>
    </cfRule>
  </conditionalFormatting>
  <conditionalFormatting sqref="O46:P46">
    <cfRule type="cellIs" dxfId="227" priority="277" operator="equal">
      <formula>""</formula>
    </cfRule>
  </conditionalFormatting>
  <conditionalFormatting sqref="J34">
    <cfRule type="cellIs" dxfId="226" priority="276" operator="equal">
      <formula>""</formula>
    </cfRule>
  </conditionalFormatting>
  <conditionalFormatting sqref="J35">
    <cfRule type="cellIs" dxfId="225" priority="275" operator="equal">
      <formula>""</formula>
    </cfRule>
  </conditionalFormatting>
  <conditionalFormatting sqref="J36">
    <cfRule type="cellIs" dxfId="224" priority="274" operator="equal">
      <formula>""</formula>
    </cfRule>
  </conditionalFormatting>
  <conditionalFormatting sqref="J37">
    <cfRule type="cellIs" dxfId="223" priority="273" operator="equal">
      <formula>""</formula>
    </cfRule>
  </conditionalFormatting>
  <conditionalFormatting sqref="J38">
    <cfRule type="cellIs" dxfId="222" priority="272" operator="equal">
      <formula>""</formula>
    </cfRule>
  </conditionalFormatting>
  <conditionalFormatting sqref="J39">
    <cfRule type="cellIs" dxfId="221" priority="271" operator="equal">
      <formula>""</formula>
    </cfRule>
  </conditionalFormatting>
  <conditionalFormatting sqref="J40">
    <cfRule type="cellIs" dxfId="220" priority="270" operator="equal">
      <formula>""</formula>
    </cfRule>
  </conditionalFormatting>
  <conditionalFormatting sqref="J41">
    <cfRule type="cellIs" dxfId="219" priority="269" operator="equal">
      <formula>""</formula>
    </cfRule>
  </conditionalFormatting>
  <conditionalFormatting sqref="K43:M43">
    <cfRule type="cellIs" dxfId="218" priority="268" operator="equal">
      <formula>""</formula>
    </cfRule>
  </conditionalFormatting>
  <conditionalFormatting sqref="K44:M44">
    <cfRule type="cellIs" dxfId="217" priority="267" operator="equal">
      <formula>""</formula>
    </cfRule>
  </conditionalFormatting>
  <conditionalFormatting sqref="K45:M46">
    <cfRule type="cellIs" dxfId="216" priority="266" operator="equal">
      <formula>""</formula>
    </cfRule>
  </conditionalFormatting>
  <conditionalFormatting sqref="E33:E46">
    <cfRule type="cellIs" dxfId="215" priority="265" operator="equal">
      <formula>""</formula>
    </cfRule>
  </conditionalFormatting>
  <conditionalFormatting sqref="D33:D46">
    <cfRule type="cellIs" dxfId="214" priority="264" operator="equal">
      <formula>""</formula>
    </cfRule>
  </conditionalFormatting>
  <conditionalFormatting sqref="O48:O53 Q48:Q53 F47:AP47 F48:H53 N48:N52 R48:T49 W48:W49 C47:C53 J50:J53 K48:M53 AY47:AY53 BA47:BA53">
    <cfRule type="cellIs" dxfId="213" priority="260" operator="equal">
      <formula>""</formula>
    </cfRule>
  </conditionalFormatting>
  <conditionalFormatting sqref="BC47:BD47">
    <cfRule type="containsText" dxfId="212" priority="259" operator="containsText" text="4">
      <formula>NOT(ISERROR(SEARCH("4",BC47)))</formula>
    </cfRule>
  </conditionalFormatting>
  <conditionalFormatting sqref="BC47:BD47">
    <cfRule type="containsText" dxfId="211" priority="256" operator="containsText" text="1">
      <formula>NOT(ISERROR(SEARCH("1",BC47)))</formula>
    </cfRule>
    <cfRule type="containsText" dxfId="210" priority="257" operator="containsText" text="2">
      <formula>NOT(ISERROR(SEARCH("2",BC47)))</formula>
    </cfRule>
    <cfRule type="containsText" dxfId="209" priority="258" operator="containsText" text="3">
      <formula>NOT(ISERROR(SEARCH("3",BC47)))</formula>
    </cfRule>
  </conditionalFormatting>
  <conditionalFormatting sqref="BF47">
    <cfRule type="cellIs" dxfId="208" priority="253" operator="equal">
      <formula>"ALTO"</formula>
    </cfRule>
    <cfRule type="cellIs" dxfId="207" priority="254" operator="equal">
      <formula>"MEDIO"</formula>
    </cfRule>
    <cfRule type="cellIs" dxfId="206" priority="255" operator="equal">
      <formula>"BAJO"</formula>
    </cfRule>
  </conditionalFormatting>
  <conditionalFormatting sqref="AQ47 AQ50:AQ53">
    <cfRule type="cellIs" dxfId="205" priority="252" operator="equal">
      <formula>- Privados</formula>
    </cfRule>
  </conditionalFormatting>
  <conditionalFormatting sqref="AS47:AS53">
    <cfRule type="cellIs" dxfId="204" priority="251" operator="equal">
      <formula>"SI"</formula>
    </cfRule>
  </conditionalFormatting>
  <conditionalFormatting sqref="R47:AP47 R48:T49 W48:W49">
    <cfRule type="colorScale" priority="261">
      <colorScale>
        <cfvo type="min"/>
        <cfvo type="max"/>
        <color theme="9" tint="0.39997558519241921"/>
        <color rgb="FFFF0000"/>
      </colorScale>
    </cfRule>
    <cfRule type="colorScale" priority="262">
      <colorScale>
        <cfvo type="min"/>
        <cfvo type="max"/>
        <color theme="9"/>
        <color rgb="FFFF0000"/>
      </colorScale>
    </cfRule>
  </conditionalFormatting>
  <conditionalFormatting sqref="R47:AP47 R48:T49 W48:W49">
    <cfRule type="colorScale" priority="263">
      <colorScale>
        <cfvo type="min"/>
        <cfvo type="max"/>
        <color theme="9" tint="0.39997558519241921"/>
        <color rgb="FFFF0000"/>
      </colorScale>
    </cfRule>
  </conditionalFormatting>
  <conditionalFormatting sqref="AZ48 J48:J49">
    <cfRule type="cellIs" dxfId="203" priority="250" operator="equal">
      <formula>""</formula>
    </cfRule>
  </conditionalFormatting>
  <conditionalFormatting sqref="AQ48:AQ49">
    <cfRule type="cellIs" dxfId="202" priority="249" operator="equal">
      <formula>- Privados</formula>
    </cfRule>
  </conditionalFormatting>
  <conditionalFormatting sqref="BF47">
    <cfRule type="cellIs" dxfId="201" priority="248" operator="equal">
      <formula>"MUY ALTO"</formula>
    </cfRule>
  </conditionalFormatting>
  <conditionalFormatting sqref="I48:I53">
    <cfRule type="cellIs" dxfId="200" priority="247" operator="equal">
      <formula>""</formula>
    </cfRule>
  </conditionalFormatting>
  <conditionalFormatting sqref="P48:P53">
    <cfRule type="cellIs" dxfId="199" priority="246" operator="equal">
      <formula>""</formula>
    </cfRule>
  </conditionalFormatting>
  <conditionalFormatting sqref="AZ49:AZ53">
    <cfRule type="cellIs" dxfId="198" priority="245" operator="equal">
      <formula>""</formula>
    </cfRule>
  </conditionalFormatting>
  <conditionalFormatting sqref="R50:AP53 U48:V49 X48:AP49">
    <cfRule type="cellIs" dxfId="197" priority="241" operator="equal">
      <formula>""</formula>
    </cfRule>
  </conditionalFormatting>
  <conditionalFormatting sqref="R50:AP53 U48:V49 X48:AP49">
    <cfRule type="colorScale" priority="242">
      <colorScale>
        <cfvo type="min"/>
        <cfvo type="max"/>
        <color theme="9" tint="0.39997558519241921"/>
        <color rgb="FFFF0000"/>
      </colorScale>
    </cfRule>
    <cfRule type="colorScale" priority="243">
      <colorScale>
        <cfvo type="min"/>
        <cfvo type="max"/>
        <color theme="9"/>
        <color rgb="FFFF0000"/>
      </colorScale>
    </cfRule>
  </conditionalFormatting>
  <conditionalFormatting sqref="R50:AP53 U48:V49 X48:AP49">
    <cfRule type="colorScale" priority="244">
      <colorScale>
        <cfvo type="min"/>
        <cfvo type="max"/>
        <color theme="9" tint="0.39997558519241921"/>
        <color rgb="FFFF0000"/>
      </colorScale>
    </cfRule>
  </conditionalFormatting>
  <conditionalFormatting sqref="B49:B53">
    <cfRule type="cellIs" dxfId="196" priority="240" operator="equal">
      <formula>""</formula>
    </cfRule>
  </conditionalFormatting>
  <conditionalFormatting sqref="B48">
    <cfRule type="cellIs" dxfId="195" priority="239" operator="equal">
      <formula>""</formula>
    </cfRule>
  </conditionalFormatting>
  <conditionalFormatting sqref="B47">
    <cfRule type="cellIs" dxfId="194" priority="238" operator="equal">
      <formula>""</formula>
    </cfRule>
  </conditionalFormatting>
  <conditionalFormatting sqref="BB47">
    <cfRule type="containsText" dxfId="193" priority="237" operator="containsText" text="4">
      <formula>NOT(ISERROR(SEARCH("4",BB47)))</formula>
    </cfRule>
  </conditionalFormatting>
  <conditionalFormatting sqref="BB47">
    <cfRule type="containsText" dxfId="192" priority="234" operator="containsText" text="1">
      <formula>NOT(ISERROR(SEARCH("1",BB47)))</formula>
    </cfRule>
    <cfRule type="containsText" dxfId="191" priority="235" operator="containsText" text="2">
      <formula>NOT(ISERROR(SEARCH("2",BB47)))</formula>
    </cfRule>
    <cfRule type="containsText" dxfId="190" priority="236" operator="containsText" text="3">
      <formula>NOT(ISERROR(SEARCH("3",BB47)))</formula>
    </cfRule>
  </conditionalFormatting>
  <conditionalFormatting sqref="BC48:BC53">
    <cfRule type="containsText" dxfId="189" priority="233" operator="containsText" text="4">
      <formula>NOT(ISERROR(SEARCH("4",BC48)))</formula>
    </cfRule>
  </conditionalFormatting>
  <conditionalFormatting sqref="BC48:BC53">
    <cfRule type="containsText" dxfId="188" priority="230" operator="containsText" text="1">
      <formula>NOT(ISERROR(SEARCH("1",BC48)))</formula>
    </cfRule>
    <cfRule type="containsText" dxfId="187" priority="231" operator="containsText" text="2">
      <formula>NOT(ISERROR(SEARCH("2",BC48)))</formula>
    </cfRule>
    <cfRule type="containsText" dxfId="186" priority="232" operator="containsText" text="3">
      <formula>NOT(ISERROR(SEARCH("3",BC48)))</formula>
    </cfRule>
  </conditionalFormatting>
  <conditionalFormatting sqref="BD48:BD53">
    <cfRule type="containsText" dxfId="185" priority="229" operator="containsText" text="4">
      <formula>NOT(ISERROR(SEARCH("4",BD48)))</formula>
    </cfRule>
  </conditionalFormatting>
  <conditionalFormatting sqref="BD48:BD53">
    <cfRule type="containsText" dxfId="184" priority="226" operator="containsText" text="1">
      <formula>NOT(ISERROR(SEARCH("1",BD48)))</formula>
    </cfRule>
    <cfRule type="containsText" dxfId="183" priority="227" operator="containsText" text="2">
      <formula>NOT(ISERROR(SEARCH("2",BD48)))</formula>
    </cfRule>
    <cfRule type="containsText" dxfId="182" priority="228" operator="containsText" text="3">
      <formula>NOT(ISERROR(SEARCH("3",BD48)))</formula>
    </cfRule>
  </conditionalFormatting>
  <conditionalFormatting sqref="BF48:BF53">
    <cfRule type="cellIs" dxfId="181" priority="223" operator="equal">
      <formula>"ALTO"</formula>
    </cfRule>
    <cfRule type="cellIs" dxfId="180" priority="224" operator="equal">
      <formula>"MEDIO"</formula>
    </cfRule>
    <cfRule type="cellIs" dxfId="179" priority="225" operator="equal">
      <formula>"BAJO"</formula>
    </cfRule>
  </conditionalFormatting>
  <conditionalFormatting sqref="BF48:BF53">
    <cfRule type="cellIs" dxfId="178" priority="222" operator="equal">
      <formula>"MUY ALTO"</formula>
    </cfRule>
  </conditionalFormatting>
  <conditionalFormatting sqref="N53">
    <cfRule type="cellIs" dxfId="177" priority="221" operator="equal">
      <formula>""</formula>
    </cfRule>
  </conditionalFormatting>
  <conditionalFormatting sqref="BB48:BB53">
    <cfRule type="containsText" dxfId="176" priority="219" operator="containsText" text="4">
      <formula>NOT(ISERROR(SEARCH("4",BB48)))</formula>
    </cfRule>
  </conditionalFormatting>
  <conditionalFormatting sqref="BB48:BB53">
    <cfRule type="containsText" dxfId="175" priority="216" operator="containsText" text="1">
      <formula>NOT(ISERROR(SEARCH("1",BB48)))</formula>
    </cfRule>
    <cfRule type="containsText" dxfId="174" priority="217" operator="containsText" text="2">
      <formula>NOT(ISERROR(SEARCH("2",BB48)))</formula>
    </cfRule>
    <cfRule type="containsText" dxfId="173" priority="218" operator="containsText" text="3">
      <formula>NOT(ISERROR(SEARCH("3",BB48)))</formula>
    </cfRule>
  </conditionalFormatting>
  <conditionalFormatting sqref="AZ47">
    <cfRule type="cellIs" dxfId="172" priority="205" operator="equal">
      <formula>""</formula>
    </cfRule>
  </conditionalFormatting>
  <conditionalFormatting sqref="E47:E53">
    <cfRule type="cellIs" dxfId="171" priority="204" operator="equal">
      <formula>""</formula>
    </cfRule>
  </conditionalFormatting>
  <conditionalFormatting sqref="D47:D53">
    <cfRule type="cellIs" dxfId="170" priority="203" operator="equal">
      <formula>""</formula>
    </cfRule>
  </conditionalFormatting>
  <conditionalFormatting sqref="B56:B63 BA54 AY54 D57:E62 C55:C75 D63 F55:I75 C54:I54 J57:J63 K54:AP75">
    <cfRule type="cellIs" dxfId="169" priority="196" operator="equal">
      <formula>""</formula>
    </cfRule>
  </conditionalFormatting>
  <conditionalFormatting sqref="BC54:BD54 BB55:BD75">
    <cfRule type="containsText" dxfId="168" priority="195" operator="containsText" text="4">
      <formula>NOT(ISERROR(SEARCH("4",BB54)))</formula>
    </cfRule>
  </conditionalFormatting>
  <conditionalFormatting sqref="BC54:BD54 BB55:BD75">
    <cfRule type="containsText" dxfId="167" priority="192" operator="containsText" text="1">
      <formula>NOT(ISERROR(SEARCH("1",BB54)))</formula>
    </cfRule>
    <cfRule type="containsText" dxfId="166" priority="193" operator="containsText" text="2">
      <formula>NOT(ISERROR(SEARCH("2",BB54)))</formula>
    </cfRule>
    <cfRule type="containsText" dxfId="165" priority="194" operator="containsText" text="3">
      <formula>NOT(ISERROR(SEARCH("3",BB54)))</formula>
    </cfRule>
  </conditionalFormatting>
  <conditionalFormatting sqref="BF54:BF75">
    <cfRule type="cellIs" dxfId="164" priority="189" operator="equal">
      <formula>"ALTO"</formula>
    </cfRule>
    <cfRule type="cellIs" dxfId="163" priority="190" operator="equal">
      <formula>"MEDIO"</formula>
    </cfRule>
    <cfRule type="cellIs" dxfId="162" priority="191" operator="equal">
      <formula>"BAJO"</formula>
    </cfRule>
  </conditionalFormatting>
  <conditionalFormatting sqref="AQ57:AQ75">
    <cfRule type="cellIs" dxfId="161" priority="188" operator="equal">
      <formula>- Privados</formula>
    </cfRule>
  </conditionalFormatting>
  <conditionalFormatting sqref="AS54:AS63">
    <cfRule type="cellIs" dxfId="160" priority="187" operator="equal">
      <formula>"SI"</formula>
    </cfRule>
  </conditionalFormatting>
  <conditionalFormatting sqref="R54:AP54">
    <cfRule type="colorScale" priority="197">
      <colorScale>
        <cfvo type="min"/>
        <cfvo type="max"/>
        <color theme="9" tint="0.39997558519241921"/>
        <color rgb="FFFF0000"/>
      </colorScale>
    </cfRule>
    <cfRule type="colorScale" priority="198">
      <colorScale>
        <cfvo type="min"/>
        <cfvo type="max"/>
        <color theme="9"/>
        <color rgb="FFFF0000"/>
      </colorScale>
    </cfRule>
  </conditionalFormatting>
  <conditionalFormatting sqref="R54:AP54">
    <cfRule type="colorScale" priority="199">
      <colorScale>
        <cfvo type="min"/>
        <cfvo type="max"/>
        <color theme="9" tint="0.39997558519241921"/>
        <color rgb="FFFF0000"/>
      </colorScale>
    </cfRule>
  </conditionalFormatting>
  <conditionalFormatting sqref="B65:B75 D66:E74 D64:D65 D75">
    <cfRule type="cellIs" dxfId="159" priority="186" operator="equal">
      <formula>""</formula>
    </cfRule>
  </conditionalFormatting>
  <conditionalFormatting sqref="D55:E56">
    <cfRule type="cellIs" dxfId="158" priority="185" operator="equal">
      <formula>""</formula>
    </cfRule>
  </conditionalFormatting>
  <conditionalFormatting sqref="AQ55:AQ56">
    <cfRule type="cellIs" dxfId="157" priority="184" operator="equal">
      <formula>- Privados</formula>
    </cfRule>
  </conditionalFormatting>
  <conditionalFormatting sqref="BF54:BF75">
    <cfRule type="cellIs" dxfId="156" priority="183" operator="equal">
      <formula>"MUY ALTO"</formula>
    </cfRule>
  </conditionalFormatting>
  <conditionalFormatting sqref="AZ54">
    <cfRule type="cellIs" dxfId="155" priority="182" operator="equal">
      <formula>""</formula>
    </cfRule>
  </conditionalFormatting>
  <conditionalFormatting sqref="AS64:AS75">
    <cfRule type="cellIs" dxfId="154" priority="181" operator="equal">
      <formula>"SI"</formula>
    </cfRule>
  </conditionalFormatting>
  <conditionalFormatting sqref="B64">
    <cfRule type="cellIs" dxfId="153" priority="180" operator="equal">
      <formula>""</formula>
    </cfRule>
  </conditionalFormatting>
  <conditionalFormatting sqref="B55">
    <cfRule type="cellIs" dxfId="152" priority="179" operator="equal">
      <formula>""</formula>
    </cfRule>
  </conditionalFormatting>
  <conditionalFormatting sqref="B54">
    <cfRule type="cellIs" dxfId="151" priority="178" operator="equal">
      <formula>""</formula>
    </cfRule>
  </conditionalFormatting>
  <conditionalFormatting sqref="BB54">
    <cfRule type="containsText" dxfId="150" priority="177" operator="containsText" text="4">
      <formula>NOT(ISERROR(SEARCH("4",BB54)))</formula>
    </cfRule>
  </conditionalFormatting>
  <conditionalFormatting sqref="BB54">
    <cfRule type="containsText" dxfId="149" priority="174" operator="containsText" text="1">
      <formula>NOT(ISERROR(SEARCH("1",BB54)))</formula>
    </cfRule>
    <cfRule type="containsText" dxfId="148" priority="175" operator="containsText" text="2">
      <formula>NOT(ISERROR(SEARCH("2",BB54)))</formula>
    </cfRule>
    <cfRule type="containsText" dxfId="147" priority="176" operator="containsText" text="3">
      <formula>NOT(ISERROR(SEARCH("3",BB54)))</formula>
    </cfRule>
  </conditionalFormatting>
  <conditionalFormatting sqref="R55:AP75">
    <cfRule type="colorScale" priority="200">
      <colorScale>
        <cfvo type="min"/>
        <cfvo type="max"/>
        <color theme="9" tint="0.39997558519241921"/>
        <color rgb="FFFF0000"/>
      </colorScale>
    </cfRule>
    <cfRule type="colorScale" priority="201">
      <colorScale>
        <cfvo type="min"/>
        <cfvo type="max"/>
        <color theme="9"/>
        <color rgb="FFFF0000"/>
      </colorScale>
    </cfRule>
  </conditionalFormatting>
  <conditionalFormatting sqref="R55:AP75">
    <cfRule type="colorScale" priority="202">
      <colorScale>
        <cfvo type="min"/>
        <cfvo type="max"/>
        <color theme="9" tint="0.39997558519241921"/>
        <color rgb="FFFF0000"/>
      </colorScale>
    </cfRule>
  </conditionalFormatting>
  <conditionalFormatting sqref="E63">
    <cfRule type="cellIs" dxfId="146" priority="173" operator="equal">
      <formula>""</formula>
    </cfRule>
  </conditionalFormatting>
  <conditionalFormatting sqref="E64:E65">
    <cfRule type="cellIs" dxfId="145" priority="172" operator="equal">
      <formula>""</formula>
    </cfRule>
  </conditionalFormatting>
  <conditionalFormatting sqref="J56">
    <cfRule type="cellIs" dxfId="144" priority="171" operator="equal">
      <formula>""</formula>
    </cfRule>
  </conditionalFormatting>
  <conditionalFormatting sqref="J55">
    <cfRule type="cellIs" dxfId="143" priority="170" operator="equal">
      <formula>""</formula>
    </cfRule>
  </conditionalFormatting>
  <conditionalFormatting sqref="J54">
    <cfRule type="cellIs" dxfId="142" priority="169" operator="equal">
      <formula>""</formula>
    </cfRule>
  </conditionalFormatting>
  <conditionalFormatting sqref="J64">
    <cfRule type="cellIs" dxfId="141" priority="168" operator="equal">
      <formula>""</formula>
    </cfRule>
  </conditionalFormatting>
  <conditionalFormatting sqref="J65">
    <cfRule type="cellIs" dxfId="140" priority="167" operator="equal">
      <formula>""</formula>
    </cfRule>
  </conditionalFormatting>
  <conditionalFormatting sqref="J66">
    <cfRule type="cellIs" dxfId="139" priority="166" operator="equal">
      <formula>""</formula>
    </cfRule>
  </conditionalFormatting>
  <conditionalFormatting sqref="J67">
    <cfRule type="cellIs" dxfId="138" priority="165" operator="equal">
      <formula>""</formula>
    </cfRule>
  </conditionalFormatting>
  <conditionalFormatting sqref="J68">
    <cfRule type="cellIs" dxfId="137" priority="164" operator="equal">
      <formula>""</formula>
    </cfRule>
  </conditionalFormatting>
  <conditionalFormatting sqref="J69">
    <cfRule type="cellIs" dxfId="136" priority="163" operator="equal">
      <formula>""</formula>
    </cfRule>
  </conditionalFormatting>
  <conditionalFormatting sqref="J70">
    <cfRule type="cellIs" dxfId="135" priority="162" operator="equal">
      <formula>""</formula>
    </cfRule>
  </conditionalFormatting>
  <conditionalFormatting sqref="J71">
    <cfRule type="cellIs" dxfId="134" priority="161" operator="equal">
      <formula>""</formula>
    </cfRule>
  </conditionalFormatting>
  <conditionalFormatting sqref="J72:J74">
    <cfRule type="cellIs" dxfId="133" priority="160" operator="equal">
      <formula>""</formula>
    </cfRule>
  </conditionalFormatting>
  <conditionalFormatting sqref="J75">
    <cfRule type="cellIs" dxfId="132" priority="159" operator="equal">
      <formula>""</formula>
    </cfRule>
  </conditionalFormatting>
  <conditionalFormatting sqref="AQ54">
    <cfRule type="cellIs" dxfId="131" priority="158" operator="equal">
      <formula>- Privados</formula>
    </cfRule>
  </conditionalFormatting>
  <conditionalFormatting sqref="BA55:BA75 AY55:AY75">
    <cfRule type="cellIs" dxfId="130" priority="157" operator="equal">
      <formula>""</formula>
    </cfRule>
  </conditionalFormatting>
  <conditionalFormatting sqref="AZ55:AZ75">
    <cfRule type="cellIs" dxfId="129" priority="156" operator="equal">
      <formula>""</formula>
    </cfRule>
  </conditionalFormatting>
  <conditionalFormatting sqref="K77:M82 N82 C76:C82 Q77:Q82 P76:AP76 J76:M76 AY76:AY82 BA76:BA82 F76:H82">
    <cfRule type="cellIs" dxfId="128" priority="152" operator="equal">
      <formula>""</formula>
    </cfRule>
  </conditionalFormatting>
  <conditionalFormatting sqref="BC76:BD76">
    <cfRule type="containsText" dxfId="127" priority="151" operator="containsText" text="4">
      <formula>NOT(ISERROR(SEARCH("4",BC76)))</formula>
    </cfRule>
  </conditionalFormatting>
  <conditionalFormatting sqref="BC76:BD76">
    <cfRule type="containsText" dxfId="126" priority="148" operator="containsText" text="1">
      <formula>NOT(ISERROR(SEARCH("1",BC76)))</formula>
    </cfRule>
    <cfRule type="containsText" dxfId="125" priority="149" operator="containsText" text="2">
      <formula>NOT(ISERROR(SEARCH("2",BC76)))</formula>
    </cfRule>
    <cfRule type="containsText" dxfId="124" priority="150" operator="containsText" text="3">
      <formula>NOT(ISERROR(SEARCH("3",BC76)))</formula>
    </cfRule>
  </conditionalFormatting>
  <conditionalFormatting sqref="BF76">
    <cfRule type="cellIs" dxfId="123" priority="145" operator="equal">
      <formula>"ALTO"</formula>
    </cfRule>
    <cfRule type="cellIs" dxfId="122" priority="146" operator="equal">
      <formula>"MEDIO"</formula>
    </cfRule>
    <cfRule type="cellIs" dxfId="121" priority="147" operator="equal">
      <formula>"BAJO"</formula>
    </cfRule>
  </conditionalFormatting>
  <conditionalFormatting sqref="AQ76 AQ79:AQ82">
    <cfRule type="cellIs" dxfId="120" priority="144" operator="equal">
      <formula>- Privados</formula>
    </cfRule>
  </conditionalFormatting>
  <conditionalFormatting sqref="AS76:AS82">
    <cfRule type="cellIs" dxfId="119" priority="143" operator="equal">
      <formula>"SI"</formula>
    </cfRule>
  </conditionalFormatting>
  <conditionalFormatting sqref="R76:AP76">
    <cfRule type="colorScale" priority="153">
      <colorScale>
        <cfvo type="min"/>
        <cfvo type="max"/>
        <color theme="9" tint="0.39997558519241921"/>
        <color rgb="FFFF0000"/>
      </colorScale>
    </cfRule>
    <cfRule type="colorScale" priority="154">
      <colorScale>
        <cfvo type="min"/>
        <cfvo type="max"/>
        <color theme="9"/>
        <color rgb="FFFF0000"/>
      </colorScale>
    </cfRule>
  </conditionalFormatting>
  <conditionalFormatting sqref="R76:AP76">
    <cfRule type="colorScale" priority="155">
      <colorScale>
        <cfvo type="min"/>
        <cfvo type="max"/>
        <color theme="9" tint="0.39997558519241921"/>
        <color rgb="FFFF0000"/>
      </colorScale>
    </cfRule>
  </conditionalFormatting>
  <conditionalFormatting sqref="AQ77:AQ78">
    <cfRule type="cellIs" dxfId="118" priority="141" operator="equal">
      <formula>- Privados</formula>
    </cfRule>
  </conditionalFormatting>
  <conditionalFormatting sqref="BF76">
    <cfRule type="cellIs" dxfId="117" priority="140" operator="equal">
      <formula>"MUY ALTO"</formula>
    </cfRule>
  </conditionalFormatting>
  <conditionalFormatting sqref="AZ76">
    <cfRule type="cellIs" dxfId="116" priority="137" operator="equal">
      <formula>""</formula>
    </cfRule>
  </conditionalFormatting>
  <conditionalFormatting sqref="I77:I82">
    <cfRule type="cellIs" dxfId="115" priority="139" operator="equal">
      <formula>""</formula>
    </cfRule>
  </conditionalFormatting>
  <conditionalFormatting sqref="P77:P82">
    <cfRule type="cellIs" dxfId="114" priority="138" operator="equal">
      <formula>""</formula>
    </cfRule>
  </conditionalFormatting>
  <conditionalFormatting sqref="R77:AP82">
    <cfRule type="cellIs" dxfId="113" priority="133" operator="equal">
      <formula>""</formula>
    </cfRule>
  </conditionalFormatting>
  <conditionalFormatting sqref="R77:AP82">
    <cfRule type="colorScale" priority="134">
      <colorScale>
        <cfvo type="min"/>
        <cfvo type="max"/>
        <color theme="9" tint="0.39997558519241921"/>
        <color rgb="FFFF0000"/>
      </colorScale>
    </cfRule>
    <cfRule type="colorScale" priority="135">
      <colorScale>
        <cfvo type="min"/>
        <cfvo type="max"/>
        <color theme="9"/>
        <color rgb="FFFF0000"/>
      </colorScale>
    </cfRule>
  </conditionalFormatting>
  <conditionalFormatting sqref="R77:AP82">
    <cfRule type="colorScale" priority="136">
      <colorScale>
        <cfvo type="min"/>
        <cfvo type="max"/>
        <color theme="9" tint="0.39997558519241921"/>
        <color rgb="FFFF0000"/>
      </colorScale>
    </cfRule>
  </conditionalFormatting>
  <conditionalFormatting sqref="B78:B82">
    <cfRule type="cellIs" dxfId="112" priority="132" operator="equal">
      <formula>""</formula>
    </cfRule>
  </conditionalFormatting>
  <conditionalFormatting sqref="B77">
    <cfRule type="cellIs" dxfId="111" priority="131" operator="equal">
      <formula>""</formula>
    </cfRule>
  </conditionalFormatting>
  <conditionalFormatting sqref="B76">
    <cfRule type="cellIs" dxfId="110" priority="130" operator="equal">
      <formula>""</formula>
    </cfRule>
  </conditionalFormatting>
  <conditionalFormatting sqref="BB76">
    <cfRule type="containsText" dxfId="109" priority="129" operator="containsText" text="4">
      <formula>NOT(ISERROR(SEARCH("4",BB76)))</formula>
    </cfRule>
  </conditionalFormatting>
  <conditionalFormatting sqref="BB76">
    <cfRule type="containsText" dxfId="108" priority="126" operator="containsText" text="1">
      <formula>NOT(ISERROR(SEARCH("1",BB76)))</formula>
    </cfRule>
    <cfRule type="containsText" dxfId="107" priority="127" operator="containsText" text="2">
      <formula>NOT(ISERROR(SEARCH("2",BB76)))</formula>
    </cfRule>
    <cfRule type="containsText" dxfId="106" priority="128" operator="containsText" text="3">
      <formula>NOT(ISERROR(SEARCH("3",BB76)))</formula>
    </cfRule>
  </conditionalFormatting>
  <conditionalFormatting sqref="BC77:BC78">
    <cfRule type="containsText" dxfId="105" priority="125" operator="containsText" text="4">
      <formula>NOT(ISERROR(SEARCH("4",BC77)))</formula>
    </cfRule>
  </conditionalFormatting>
  <conditionalFormatting sqref="BC77:BC78">
    <cfRule type="containsText" dxfId="104" priority="122" operator="containsText" text="1">
      <formula>NOT(ISERROR(SEARCH("1",BC77)))</formula>
    </cfRule>
    <cfRule type="containsText" dxfId="103" priority="123" operator="containsText" text="2">
      <formula>NOT(ISERROR(SEARCH("2",BC77)))</formula>
    </cfRule>
    <cfRule type="containsText" dxfId="102" priority="124" operator="containsText" text="3">
      <formula>NOT(ISERROR(SEARCH("3",BC77)))</formula>
    </cfRule>
  </conditionalFormatting>
  <conditionalFormatting sqref="BD77:BD78">
    <cfRule type="containsText" dxfId="101" priority="121" operator="containsText" text="4">
      <formula>NOT(ISERROR(SEARCH("4",BD77)))</formula>
    </cfRule>
  </conditionalFormatting>
  <conditionalFormatting sqref="BD77:BD78">
    <cfRule type="containsText" dxfId="100" priority="118" operator="containsText" text="1">
      <formula>NOT(ISERROR(SEARCH("1",BD77)))</formula>
    </cfRule>
    <cfRule type="containsText" dxfId="99" priority="119" operator="containsText" text="2">
      <formula>NOT(ISERROR(SEARCH("2",BD77)))</formula>
    </cfRule>
    <cfRule type="containsText" dxfId="98" priority="120" operator="containsText" text="3">
      <formula>NOT(ISERROR(SEARCH("3",BD77)))</formula>
    </cfRule>
  </conditionalFormatting>
  <conditionalFormatting sqref="BB77:BB82">
    <cfRule type="containsText" dxfId="97" priority="117" operator="containsText" text="4">
      <formula>NOT(ISERROR(SEARCH("4",BB77)))</formula>
    </cfRule>
  </conditionalFormatting>
  <conditionalFormatting sqref="BB77:BB82">
    <cfRule type="containsText" dxfId="96" priority="114" operator="containsText" text="1">
      <formula>NOT(ISERROR(SEARCH("1",BB77)))</formula>
    </cfRule>
    <cfRule type="containsText" dxfId="95" priority="115" operator="containsText" text="2">
      <formula>NOT(ISERROR(SEARCH("2",BB77)))</formula>
    </cfRule>
    <cfRule type="containsText" dxfId="94" priority="116" operator="containsText" text="3">
      <formula>NOT(ISERROR(SEARCH("3",BB77)))</formula>
    </cfRule>
  </conditionalFormatting>
  <conditionalFormatting sqref="BF77:BF82">
    <cfRule type="cellIs" dxfId="93" priority="111" operator="equal">
      <formula>"ALTO"</formula>
    </cfRule>
    <cfRule type="cellIs" dxfId="92" priority="112" operator="equal">
      <formula>"MEDIO"</formula>
    </cfRule>
    <cfRule type="cellIs" dxfId="91" priority="113" operator="equal">
      <formula>"BAJO"</formula>
    </cfRule>
  </conditionalFormatting>
  <conditionalFormatting sqref="BF77:BF82">
    <cfRule type="cellIs" dxfId="90" priority="110" operator="equal">
      <formula>"MUY ALTO"</formula>
    </cfRule>
  </conditionalFormatting>
  <conditionalFormatting sqref="N76:N81">
    <cfRule type="cellIs" dxfId="89" priority="109" operator="equal">
      <formula>""</formula>
    </cfRule>
  </conditionalFormatting>
  <conditionalFormatting sqref="I76">
    <cfRule type="cellIs" dxfId="88" priority="108" operator="equal">
      <formula>""</formula>
    </cfRule>
  </conditionalFormatting>
  <conditionalFormatting sqref="J77:J82">
    <cfRule type="cellIs" dxfId="87" priority="107" operator="equal">
      <formula>""</formula>
    </cfRule>
  </conditionalFormatting>
  <conditionalFormatting sqref="O76">
    <cfRule type="cellIs" dxfId="86" priority="106" operator="equal">
      <formula>""</formula>
    </cfRule>
  </conditionalFormatting>
  <conditionalFormatting sqref="O77:O82">
    <cfRule type="cellIs" dxfId="85" priority="105" operator="equal">
      <formula>""</formula>
    </cfRule>
  </conditionalFormatting>
  <conditionalFormatting sqref="AZ77:AZ82">
    <cfRule type="cellIs" dxfId="84" priority="104" operator="equal">
      <formula>""</formula>
    </cfRule>
  </conditionalFormatting>
  <conditionalFormatting sqref="BC79:BC82">
    <cfRule type="containsText" dxfId="83" priority="103" operator="containsText" text="4">
      <formula>NOT(ISERROR(SEARCH("4",BC79)))</formula>
    </cfRule>
  </conditionalFormatting>
  <conditionalFormatting sqref="BC79:BC82">
    <cfRule type="containsText" dxfId="82" priority="100" operator="containsText" text="1">
      <formula>NOT(ISERROR(SEARCH("1",BC79)))</formula>
    </cfRule>
    <cfRule type="containsText" dxfId="81" priority="101" operator="containsText" text="2">
      <formula>NOT(ISERROR(SEARCH("2",BC79)))</formula>
    </cfRule>
    <cfRule type="containsText" dxfId="80" priority="102" operator="containsText" text="3">
      <formula>NOT(ISERROR(SEARCH("3",BC79)))</formula>
    </cfRule>
  </conditionalFormatting>
  <conditionalFormatting sqref="BD79:BD82">
    <cfRule type="containsText" dxfId="79" priority="99" operator="containsText" text="4">
      <formula>NOT(ISERROR(SEARCH("4",BD79)))</formula>
    </cfRule>
  </conditionalFormatting>
  <conditionalFormatting sqref="BD79:BD82">
    <cfRule type="containsText" dxfId="78" priority="96" operator="containsText" text="1">
      <formula>NOT(ISERROR(SEARCH("1",BD79)))</formula>
    </cfRule>
    <cfRule type="containsText" dxfId="77" priority="97" operator="containsText" text="2">
      <formula>NOT(ISERROR(SEARCH("2",BD79)))</formula>
    </cfRule>
    <cfRule type="containsText" dxfId="76" priority="98" operator="containsText" text="3">
      <formula>NOT(ISERROR(SEARCH("3",BD79)))</formula>
    </cfRule>
  </conditionalFormatting>
  <conditionalFormatting sqref="E75:E82">
    <cfRule type="cellIs" dxfId="75" priority="95" operator="equal">
      <formula>""</formula>
    </cfRule>
  </conditionalFormatting>
  <conditionalFormatting sqref="D76:D79">
    <cfRule type="cellIs" dxfId="74" priority="94" operator="equal">
      <formula>""</formula>
    </cfRule>
  </conditionalFormatting>
  <conditionalFormatting sqref="D80:D82">
    <cfRule type="cellIs" dxfId="73" priority="93" operator="equal">
      <formula>""</formula>
    </cfRule>
  </conditionalFormatting>
  <conditionalFormatting sqref="E83:E95">
    <cfRule type="cellIs" dxfId="72" priority="92" operator="equal">
      <formula>""</formula>
    </cfRule>
  </conditionalFormatting>
  <conditionalFormatting sqref="D83:D95">
    <cfRule type="cellIs" dxfId="71" priority="91" operator="equal">
      <formula>""</formula>
    </cfRule>
  </conditionalFormatting>
  <conditionalFormatting sqref="F97:H97 Q97 O96:AP96 O97 F96:J96 AY96 BA96 C96:C99 D99 R97:AP99">
    <cfRule type="cellIs" dxfId="70" priority="84" operator="equal">
      <formula>""</formula>
    </cfRule>
  </conditionalFormatting>
  <conditionalFormatting sqref="BC96:BD96">
    <cfRule type="containsText" dxfId="69" priority="83" operator="containsText" text="4">
      <formula>NOT(ISERROR(SEARCH("4",BC96)))</formula>
    </cfRule>
  </conditionalFormatting>
  <conditionalFormatting sqref="BC96:BD96">
    <cfRule type="containsText" dxfId="68" priority="80" operator="containsText" text="1">
      <formula>NOT(ISERROR(SEARCH("1",BC96)))</formula>
    </cfRule>
    <cfRule type="containsText" dxfId="67" priority="81" operator="containsText" text="2">
      <formula>NOT(ISERROR(SEARCH("2",BC96)))</formula>
    </cfRule>
    <cfRule type="containsText" dxfId="66" priority="82" operator="containsText" text="3">
      <formula>NOT(ISERROR(SEARCH("3",BC96)))</formula>
    </cfRule>
  </conditionalFormatting>
  <conditionalFormatting sqref="BF96">
    <cfRule type="cellIs" dxfId="65" priority="77" operator="equal">
      <formula>"ALTO"</formula>
    </cfRule>
    <cfRule type="cellIs" dxfId="64" priority="78" operator="equal">
      <formula>"MEDIO"</formula>
    </cfRule>
    <cfRule type="cellIs" dxfId="63" priority="79" operator="equal">
      <formula>"BAJO"</formula>
    </cfRule>
  </conditionalFormatting>
  <conditionalFormatting sqref="AQ96 AQ99">
    <cfRule type="cellIs" dxfId="62" priority="76" operator="equal">
      <formula>- Privados</formula>
    </cfRule>
  </conditionalFormatting>
  <conditionalFormatting sqref="AS96:AS99">
    <cfRule type="cellIs" dxfId="61" priority="75" operator="equal">
      <formula>"SI"</formula>
    </cfRule>
  </conditionalFormatting>
  <conditionalFormatting sqref="R96:AP96">
    <cfRule type="colorScale" priority="85">
      <colorScale>
        <cfvo type="min"/>
        <cfvo type="max"/>
        <color theme="9" tint="0.39997558519241921"/>
        <color rgb="FFFF0000"/>
      </colorScale>
    </cfRule>
    <cfRule type="colorScale" priority="86">
      <colorScale>
        <cfvo type="min"/>
        <cfvo type="max"/>
        <color theme="9"/>
        <color rgb="FFFF0000"/>
      </colorScale>
    </cfRule>
  </conditionalFormatting>
  <conditionalFormatting sqref="R96:AP96">
    <cfRule type="colorScale" priority="87">
      <colorScale>
        <cfvo type="min"/>
        <cfvo type="max"/>
        <color theme="9" tint="0.39997558519241921"/>
        <color rgb="FFFF0000"/>
      </colorScale>
    </cfRule>
  </conditionalFormatting>
  <conditionalFormatting sqref="D97:D98">
    <cfRule type="cellIs" dxfId="60" priority="74" operator="equal">
      <formula>""</formula>
    </cfRule>
  </conditionalFormatting>
  <conditionalFormatting sqref="AQ97:AQ98">
    <cfRule type="cellIs" dxfId="59" priority="73" operator="equal">
      <formula>- Privados</formula>
    </cfRule>
  </conditionalFormatting>
  <conditionalFormatting sqref="BF96">
    <cfRule type="cellIs" dxfId="58" priority="72" operator="equal">
      <formula>"MUY ALTO"</formula>
    </cfRule>
  </conditionalFormatting>
  <conditionalFormatting sqref="AZ96">
    <cfRule type="cellIs" dxfId="57" priority="70" operator="equal">
      <formula>""</formula>
    </cfRule>
  </conditionalFormatting>
  <conditionalFormatting sqref="P97">
    <cfRule type="cellIs" dxfId="56" priority="71" operator="equal">
      <formula>""</formula>
    </cfRule>
  </conditionalFormatting>
  <conditionalFormatting sqref="B98:B99">
    <cfRule type="cellIs" dxfId="55" priority="69" operator="equal">
      <formula>""</formula>
    </cfRule>
  </conditionalFormatting>
  <conditionalFormatting sqref="B96">
    <cfRule type="cellIs" dxfId="54" priority="68" operator="equal">
      <formula>""</formula>
    </cfRule>
  </conditionalFormatting>
  <conditionalFormatting sqref="BB96">
    <cfRule type="containsText" dxfId="53" priority="67" operator="containsText" text="4">
      <formula>NOT(ISERROR(SEARCH("4",BB96)))</formula>
    </cfRule>
  </conditionalFormatting>
  <conditionalFormatting sqref="BB96">
    <cfRule type="containsText" dxfId="52" priority="64" operator="containsText" text="1">
      <formula>NOT(ISERROR(SEARCH("1",BB96)))</formula>
    </cfRule>
    <cfRule type="containsText" dxfId="51" priority="65" operator="containsText" text="2">
      <formula>NOT(ISERROR(SEARCH("2",BB96)))</formula>
    </cfRule>
    <cfRule type="containsText" dxfId="50" priority="66" operator="containsText" text="3">
      <formula>NOT(ISERROR(SEARCH("3",BB96)))</formula>
    </cfRule>
  </conditionalFormatting>
  <conditionalFormatting sqref="D96">
    <cfRule type="cellIs" dxfId="49" priority="63" operator="equal">
      <formula>""</formula>
    </cfRule>
  </conditionalFormatting>
  <conditionalFormatting sqref="B97">
    <cfRule type="cellIs" dxfId="48" priority="62" operator="equal">
      <formula>""</formula>
    </cfRule>
  </conditionalFormatting>
  <conditionalFormatting sqref="I97">
    <cfRule type="cellIs" dxfId="47" priority="60" operator="equal">
      <formula>""</formula>
    </cfRule>
  </conditionalFormatting>
  <conditionalFormatting sqref="J97">
    <cfRule type="cellIs" dxfId="46" priority="59" operator="equal">
      <formula>""</formula>
    </cfRule>
  </conditionalFormatting>
  <conditionalFormatting sqref="F98:H98 Q98 O98">
    <cfRule type="cellIs" dxfId="45" priority="58" operator="equal">
      <formula>""</formula>
    </cfRule>
  </conditionalFormatting>
  <conditionalFormatting sqref="P98">
    <cfRule type="cellIs" dxfId="44" priority="57" operator="equal">
      <formula>""</formula>
    </cfRule>
  </conditionalFormatting>
  <conditionalFormatting sqref="I98">
    <cfRule type="cellIs" dxfId="43" priority="56" operator="equal">
      <formula>""</formula>
    </cfRule>
  </conditionalFormatting>
  <conditionalFormatting sqref="J98">
    <cfRule type="cellIs" dxfId="42" priority="55" operator="equal">
      <formula>""</formula>
    </cfRule>
  </conditionalFormatting>
  <conditionalFormatting sqref="F99:H99 Q99 O99">
    <cfRule type="cellIs" dxfId="41" priority="54" operator="equal">
      <formula>""</formula>
    </cfRule>
  </conditionalFormatting>
  <conditionalFormatting sqref="P99">
    <cfRule type="cellIs" dxfId="40" priority="53" operator="equal">
      <formula>""</formula>
    </cfRule>
  </conditionalFormatting>
  <conditionalFormatting sqref="I99">
    <cfRule type="cellIs" dxfId="39" priority="52" operator="equal">
      <formula>""</formula>
    </cfRule>
  </conditionalFormatting>
  <conditionalFormatting sqref="J99">
    <cfRule type="cellIs" dxfId="38" priority="51" operator="equal">
      <formula>""</formula>
    </cfRule>
  </conditionalFormatting>
  <conditionalFormatting sqref="R97:AP99">
    <cfRule type="colorScale" priority="88">
      <colorScale>
        <cfvo type="min"/>
        <cfvo type="max"/>
        <color theme="9" tint="0.39997558519241921"/>
        <color rgb="FFFF0000"/>
      </colorScale>
    </cfRule>
    <cfRule type="colorScale" priority="89">
      <colorScale>
        <cfvo type="min"/>
        <cfvo type="max"/>
        <color theme="9"/>
        <color rgb="FFFF0000"/>
      </colorScale>
    </cfRule>
  </conditionalFormatting>
  <conditionalFormatting sqref="R97:AP99">
    <cfRule type="colorScale" priority="90">
      <colorScale>
        <cfvo type="min"/>
        <cfvo type="max"/>
        <color theme="9" tint="0.39997558519241921"/>
        <color rgb="FFFF0000"/>
      </colorScale>
    </cfRule>
  </conditionalFormatting>
  <conditionalFormatting sqref="BC97:BD99">
    <cfRule type="containsText" dxfId="37" priority="50" operator="containsText" text="4">
      <formula>NOT(ISERROR(SEARCH("4",BC97)))</formula>
    </cfRule>
  </conditionalFormatting>
  <conditionalFormatting sqref="BC97:BD99">
    <cfRule type="containsText" dxfId="36" priority="47" operator="containsText" text="1">
      <formula>NOT(ISERROR(SEARCH("1",BC97)))</formula>
    </cfRule>
    <cfRule type="containsText" dxfId="35" priority="48" operator="containsText" text="2">
      <formula>NOT(ISERROR(SEARCH("2",BC97)))</formula>
    </cfRule>
    <cfRule type="containsText" dxfId="34" priority="49" operator="containsText" text="3">
      <formula>NOT(ISERROR(SEARCH("3",BC97)))</formula>
    </cfRule>
  </conditionalFormatting>
  <conditionalFormatting sqref="BF97:BF99">
    <cfRule type="cellIs" dxfId="33" priority="44" operator="equal">
      <formula>"ALTO"</formula>
    </cfRule>
    <cfRule type="cellIs" dxfId="32" priority="45" operator="equal">
      <formula>"MEDIO"</formula>
    </cfRule>
    <cfRule type="cellIs" dxfId="31" priority="46" operator="equal">
      <formula>"BAJO"</formula>
    </cfRule>
  </conditionalFormatting>
  <conditionalFormatting sqref="BF97:BF99">
    <cfRule type="cellIs" dxfId="30" priority="43" operator="equal">
      <formula>"MUY ALTO"</formula>
    </cfRule>
  </conditionalFormatting>
  <conditionalFormatting sqref="BB97:BB99">
    <cfRule type="containsText" dxfId="29" priority="42" operator="containsText" text="4">
      <formula>NOT(ISERROR(SEARCH("4",BB97)))</formula>
    </cfRule>
  </conditionalFormatting>
  <conditionalFormatting sqref="BB97:BB99">
    <cfRule type="containsText" dxfId="28" priority="39" operator="containsText" text="1">
      <formula>NOT(ISERROR(SEARCH("1",BB97)))</formula>
    </cfRule>
    <cfRule type="containsText" dxfId="27" priority="40" operator="containsText" text="2">
      <formula>NOT(ISERROR(SEARCH("2",BB97)))</formula>
    </cfRule>
    <cfRule type="containsText" dxfId="26" priority="41" operator="containsText" text="3">
      <formula>NOT(ISERROR(SEARCH("3",BB97)))</formula>
    </cfRule>
  </conditionalFormatting>
  <conditionalFormatting sqref="AY97:AY99">
    <cfRule type="cellIs" dxfId="25" priority="38" operator="equal">
      <formula>""</formula>
    </cfRule>
  </conditionalFormatting>
  <conditionalFormatting sqref="AZ97:AZ99">
    <cfRule type="cellIs" dxfId="24" priority="37" operator="equal">
      <formula>""</formula>
    </cfRule>
  </conditionalFormatting>
  <conditionalFormatting sqref="BA97:BA99">
    <cfRule type="cellIs" dxfId="23" priority="36" operator="equal">
      <formula>""</formula>
    </cfRule>
  </conditionalFormatting>
  <conditionalFormatting sqref="K96:N99">
    <cfRule type="cellIs" dxfId="22" priority="35" operator="equal">
      <formula>""</formula>
    </cfRule>
  </conditionalFormatting>
  <conditionalFormatting sqref="C100:C114 F101:I114 K101:AP114 AY100:AY114 BA100:BA114 F100:AP100">
    <cfRule type="cellIs" dxfId="21" priority="28" operator="equal">
      <formula>""</formula>
    </cfRule>
  </conditionalFormatting>
  <conditionalFormatting sqref="BC100:BD100 BB101:BD114">
    <cfRule type="containsText" dxfId="20" priority="27" operator="containsText" text="4">
      <formula>NOT(ISERROR(SEARCH("4",BB100)))</formula>
    </cfRule>
  </conditionalFormatting>
  <conditionalFormatting sqref="BC100:BD100 BB101:BD114">
    <cfRule type="containsText" dxfId="19" priority="24" operator="containsText" text="1">
      <formula>NOT(ISERROR(SEARCH("1",BB100)))</formula>
    </cfRule>
    <cfRule type="containsText" dxfId="18" priority="25" operator="containsText" text="2">
      <formula>NOT(ISERROR(SEARCH("2",BB100)))</formula>
    </cfRule>
    <cfRule type="containsText" dxfId="17" priority="26" operator="containsText" text="3">
      <formula>NOT(ISERROR(SEARCH("3",BB100)))</formula>
    </cfRule>
  </conditionalFormatting>
  <conditionalFormatting sqref="BF100:BF114">
    <cfRule type="cellIs" dxfId="16" priority="21" operator="equal">
      <formula>"ALTO"</formula>
    </cfRule>
    <cfRule type="cellIs" dxfId="15" priority="22" operator="equal">
      <formula>"MEDIO"</formula>
    </cfRule>
    <cfRule type="cellIs" dxfId="14" priority="23" operator="equal">
      <formula>"BAJO"</formula>
    </cfRule>
  </conditionalFormatting>
  <conditionalFormatting sqref="AQ100 AQ103:AQ114">
    <cfRule type="cellIs" dxfId="13" priority="20" operator="equal">
      <formula>- Privados</formula>
    </cfRule>
  </conditionalFormatting>
  <conditionalFormatting sqref="AS100:AS114">
    <cfRule type="cellIs" dxfId="12" priority="19" operator="equal">
      <formula>"SI"</formula>
    </cfRule>
  </conditionalFormatting>
  <conditionalFormatting sqref="R100:AP100">
    <cfRule type="colorScale" priority="29">
      <colorScale>
        <cfvo type="min"/>
        <cfvo type="max"/>
        <color theme="9" tint="0.39997558519241921"/>
        <color rgb="FFFF0000"/>
      </colorScale>
    </cfRule>
    <cfRule type="colorScale" priority="30">
      <colorScale>
        <cfvo type="min"/>
        <cfvo type="max"/>
        <color theme="9"/>
        <color rgb="FFFF0000"/>
      </colorScale>
    </cfRule>
  </conditionalFormatting>
  <conditionalFormatting sqref="R100:AP100">
    <cfRule type="colorScale" priority="31">
      <colorScale>
        <cfvo type="min"/>
        <cfvo type="max"/>
        <color theme="9" tint="0.39997558519241921"/>
        <color rgb="FFFF0000"/>
      </colorScale>
    </cfRule>
  </conditionalFormatting>
  <conditionalFormatting sqref="AQ101:AQ102">
    <cfRule type="cellIs" dxfId="11" priority="16" operator="equal">
      <formula>- Privados</formula>
    </cfRule>
  </conditionalFormatting>
  <conditionalFormatting sqref="BF100:BF114">
    <cfRule type="cellIs" dxfId="10" priority="15" operator="equal">
      <formula>"MUY ALTO"</formula>
    </cfRule>
  </conditionalFormatting>
  <conditionalFormatting sqref="AZ100">
    <cfRule type="cellIs" dxfId="9" priority="14" operator="equal">
      <formula>""</formula>
    </cfRule>
  </conditionalFormatting>
  <conditionalFormatting sqref="BB100">
    <cfRule type="containsText" dxfId="8" priority="10" operator="containsText" text="4">
      <formula>NOT(ISERROR(SEARCH("4",BB100)))</formula>
    </cfRule>
  </conditionalFormatting>
  <conditionalFormatting sqref="BB100">
    <cfRule type="containsText" dxfId="7" priority="7" operator="containsText" text="1">
      <formula>NOT(ISERROR(SEARCH("1",BB100)))</formula>
    </cfRule>
    <cfRule type="containsText" dxfId="6" priority="8" operator="containsText" text="2">
      <formula>NOT(ISERROR(SEARCH("2",BB100)))</formula>
    </cfRule>
    <cfRule type="containsText" dxfId="5" priority="9" operator="containsText" text="3">
      <formula>NOT(ISERROR(SEARCH("3",BB100)))</formula>
    </cfRule>
  </conditionalFormatting>
  <conditionalFormatting sqref="R101:AP114">
    <cfRule type="colorScale" priority="32">
      <colorScale>
        <cfvo type="min"/>
        <cfvo type="max"/>
        <color theme="9" tint="0.39997558519241921"/>
        <color rgb="FFFF0000"/>
      </colorScale>
    </cfRule>
    <cfRule type="colorScale" priority="33">
      <colorScale>
        <cfvo type="min"/>
        <cfvo type="max"/>
        <color theme="9"/>
        <color rgb="FFFF0000"/>
      </colorScale>
    </cfRule>
  </conditionalFormatting>
  <conditionalFormatting sqref="R101:AP114">
    <cfRule type="colorScale" priority="34">
      <colorScale>
        <cfvo type="min"/>
        <cfvo type="max"/>
        <color theme="9" tint="0.39997558519241921"/>
        <color rgb="FFFF0000"/>
      </colorScale>
    </cfRule>
  </conditionalFormatting>
  <conditionalFormatting sqref="J101:J114">
    <cfRule type="cellIs" dxfId="4" priority="5" operator="equal">
      <formula>""</formula>
    </cfRule>
  </conditionalFormatting>
  <conditionalFormatting sqref="AZ101:AZ114">
    <cfRule type="cellIs" dxfId="3" priority="4" operator="equal">
      <formula>""</formula>
    </cfRule>
  </conditionalFormatting>
  <conditionalFormatting sqref="D100:D114">
    <cfRule type="cellIs" dxfId="2" priority="3" operator="equal">
      <formula>""</formula>
    </cfRule>
  </conditionalFormatting>
  <conditionalFormatting sqref="E96:E114">
    <cfRule type="cellIs" dxfId="1" priority="2" operator="equal">
      <formula>""</formula>
    </cfRule>
  </conditionalFormatting>
  <conditionalFormatting sqref="B100:B114">
    <cfRule type="cellIs" dxfId="0" priority="1" operator="equal">
      <formula>""</formula>
    </cfRule>
  </conditionalFormatting>
  <conditionalFormatting sqref="R9:AP13 R83:AP95">
    <cfRule type="colorScale" priority="6397">
      <colorScale>
        <cfvo type="min"/>
        <cfvo type="max"/>
        <color theme="9" tint="0.39997558519241921"/>
        <color rgb="FFFF0000"/>
      </colorScale>
    </cfRule>
    <cfRule type="colorScale" priority="6398">
      <colorScale>
        <cfvo type="min"/>
        <cfvo type="max"/>
        <color theme="9"/>
        <color rgb="FFFF0000"/>
      </colorScale>
    </cfRule>
  </conditionalFormatting>
  <conditionalFormatting sqref="R9:AP13 R83:AP95">
    <cfRule type="colorScale" priority="6401">
      <colorScale>
        <cfvo type="min"/>
        <cfvo type="max"/>
        <color theme="9" tint="0.39997558519241921"/>
        <color rgb="FFFF0000"/>
      </colorScale>
    </cfRule>
  </conditionalFormatting>
  <dataValidations count="5">
    <dataValidation allowBlank="1" showInputMessage="1" showErrorMessage="1" prompt="1- No esenciales, admite interrupción  hasta 30 días_x000a_2- Importante, admite interrupción hasta por 72 horas_x000a_3- Urgente, admite interrupción hasta  24 horas" sqref="BD5" xr:uid="{00000000-0002-0000-0400-000000000000}"/>
    <dataValidation allowBlank="1" showInputMessage="1" showErrorMessage="1" prompt="1- No afecta la operación y puede repararse fácilmente._x000a_2- Difícil reparación y pérdidas significativas._x000a_3- No puede repararse y ocasiona pérdidas graves para la institución" sqref="BC5 BC7" xr:uid="{00000000-0002-0000-0400-000001000000}"/>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00000000-0002-0000-0400-000002000000}"/>
    <dataValidation allowBlank="1" showInputMessage="1" showErrorMessage="1" promptTitle="PROCESOS" sqref="N43:N46" xr:uid="{00000000-0002-0000-0400-000003000000}"/>
    <dataValidation type="list" allowBlank="1" showInputMessage="1" showErrorMessage="1" sqref="AS8:AS13 R8:AP13 R83:AP95 AS83:AS95" xr:uid="{00000000-0002-0000-0400-000004000000}">
      <formula1>#REF!</formula1>
    </dataValidation>
  </dataValidations>
  <hyperlinks>
    <hyperlink ref="Q37" r:id="rId1" xr:uid="{00000000-0004-0000-0400-000000000000}"/>
    <hyperlink ref="E58" r:id="rId2" display="https://gestion.pensemos.com/que-son-los-objetivos-estrategicos-y-como-crearlos-algunos-ejemplos" xr:uid="{00000000-0004-0000-0400-000001000000}"/>
    <hyperlink ref="Q56" r:id="rId3" xr:uid="{00000000-0004-0000-0400-000002000000}"/>
    <hyperlink ref="Q55" r:id="rId4" xr:uid="{00000000-0004-0000-0400-000003000000}"/>
    <hyperlink ref="Q54" r:id="rId5" xr:uid="{00000000-0004-0000-0400-000004000000}"/>
    <hyperlink ref="Q65" r:id="rId6" display="https://bomberosbog.sharepoint.com/sites/EquipodeMejoraContinua/Documentos%20compartidos/Forms/AllItems.aspx?RootFolder=%2Fsites%2FEquipodeMejoraContinua%2FDocumentos%20compartidos%2FFOGEDI%2FSOPORTES%2F3%2E6%2E%20SERVICIO%20AL%20CIUDADANO%2FFOGEDI%20EVIDENCIAS%202021%2F47%20RIESGOS%20DE%20CORRUPCI%C3%93N&amp;FolderCTID=0x0120002D5D0E4058D2E74785ABE405D155B322" xr:uid="{00000000-0004-0000-0400-000005000000}"/>
    <hyperlink ref="Q64" r:id="rId7" display="https://bomberosbog.sharepoint.com/sites/ApoyosaSupervision/Documentos%20compartidos/Forms/AllItems.aspx?id=%2Fsites%2FApoyosaSupervision%2FDocumentos%20compartidos%2FOPS%202021%2FCto%20238%20Ingrid%20Johana%20Maldonado%2FOCTUBRE%2FActividad%20No%209%2FRecomendaciones%20mapa%20de%20riesgos%20de%20cumplimiento%2Epdf&amp;parent=%2Fsites%2FApoyosaSupervision%2FDocumentos%20compartidos%2FOPS%202021%2FCto%20238%20Ingrid%20Johana%20Maldonado%2FOCTUBRE%2FActividad%20No%209" xr:uid="{00000000-0004-0000-0400-000006000000}"/>
    <hyperlink ref="Q63" r:id="rId8" xr:uid="{00000000-0004-0000-0400-000007000000}"/>
    <hyperlink ref="Q61" r:id="rId9" xr:uid="{00000000-0004-0000-0400-000008000000}"/>
    <hyperlink ref="Q60" r:id="rId10" xr:uid="{00000000-0004-0000-0400-000009000000}"/>
    <hyperlink ref="Q72" r:id="rId11" xr:uid="{00000000-0004-0000-0400-00000A000000}"/>
    <hyperlink ref="Q73" r:id="rId12" xr:uid="{00000000-0004-0000-0400-00000B000000}"/>
    <hyperlink ref="Q75" r:id="rId13" xr:uid="{00000000-0004-0000-0400-00000C000000}"/>
    <hyperlink ref="Q69" r:id="rId14" xr:uid="{00000000-0004-0000-0400-00000D000000}"/>
    <hyperlink ref="Q87" r:id="rId15" xr:uid="{00000000-0004-0000-0400-00000E000000}"/>
    <hyperlink ref="Q88" r:id="rId16" xr:uid="{00000000-0004-0000-0400-00000F000000}"/>
    <hyperlink ref="Q89" r:id="rId17" xr:uid="{00000000-0004-0000-0400-000010000000}"/>
    <hyperlink ref="Q90" r:id="rId18" xr:uid="{00000000-0004-0000-0400-000011000000}"/>
    <hyperlink ref="Q91" r:id="rId19" xr:uid="{00000000-0004-0000-0400-000012000000}"/>
    <hyperlink ref="Q92" r:id="rId20" xr:uid="{00000000-0004-0000-0400-000013000000}"/>
    <hyperlink ref="Q93" r:id="rId21" xr:uid="{00000000-0004-0000-0400-000014000000}"/>
    <hyperlink ref="Q94" r:id="rId22" xr:uid="{00000000-0004-0000-0400-000015000000}"/>
    <hyperlink ref="Q107" r:id="rId23" xr:uid="{00000000-0004-0000-0400-000016000000}"/>
    <hyperlink ref="Q34" r:id="rId24" xr:uid="{00000000-0004-0000-0400-000017000000}"/>
    <hyperlink ref="Q33" r:id="rId25" xr:uid="{00000000-0004-0000-0400-000018000000}"/>
  </hyperlinks>
  <pageMargins left="0.7" right="0.7" top="0.75" bottom="0.75" header="0.3" footer="0.3"/>
  <pageSetup paperSize="9" orientation="portrait" r:id="rId26"/>
  <drawing r:id="rId27"/>
  <legacyDrawing r:id="rId28"/>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400-000005000000}">
          <x14:formula1>
            <xm:f>Listas!$A$2:$A$12</xm:f>
          </x14:formula1>
          <xm:sqref>AT9:AT13 AT83:AT95</xm:sqref>
        </x14:dataValidation>
        <x14:dataValidation type="list" allowBlank="1" showInputMessage="1" showErrorMessage="1" xr:uid="{00000000-0002-0000-0400-000006000000}">
          <x14:formula1>
            <xm:f>Listas!$A$39:$A$42</xm:f>
          </x14:formula1>
          <xm:sqref>I8:I13 I83:I95</xm:sqref>
        </x14:dataValidation>
        <x14:dataValidation type="list" allowBlank="1" showInputMessage="1" showErrorMessage="1" xr:uid="{00000000-0002-0000-0400-000007000000}">
          <x14:formula1>
            <xm:f>Listas!$C$50:$C$57</xm:f>
          </x14:formula1>
          <xm:sqref>P8:P13 P83:P95</xm:sqref>
        </x14:dataValidation>
        <x14:dataValidation type="list" allowBlank="1" showInputMessage="1" showErrorMessage="1" xr:uid="{00000000-0002-0000-0400-000008000000}">
          <x14:formula1>
            <xm:f>Listas!$A$64:$A$68</xm:f>
          </x14:formula1>
          <xm:sqref>BC8:BD13 BC83:BD95</xm:sqref>
        </x14:dataValidation>
        <x14:dataValidation type="list" allowBlank="1" showInputMessage="1" showErrorMessage="1" xr:uid="{00000000-0002-0000-0400-000009000000}">
          <x14:formula1>
            <xm:f>Listas!$D$88:$D$92</xm:f>
          </x14:formula1>
          <xm:sqref>C8:C13 C83:C95</xm:sqref>
        </x14:dataValidation>
        <x14:dataValidation type="list" allowBlank="1" showInputMessage="1" showErrorMessage="1" xr:uid="{00000000-0002-0000-0400-00000A000000}">
          <x14:formula1>
            <xm:f>Listas!$A$105:$A$106</xm:f>
          </x14:formula1>
          <xm:sqref>F8:F13 F83:F95</xm:sqref>
        </x14:dataValidation>
        <x14:dataValidation type="list" allowBlank="1" showInputMessage="1" showErrorMessage="1" xr:uid="{00000000-0002-0000-0400-00000B000000}">
          <x14:formula1>
            <xm:f>Listas!$A$17:$A$20</xm:f>
          </x14:formula1>
          <xm:sqref>G8:G13 G83:G95</xm:sqref>
        </x14:dataValidation>
        <x14:dataValidation type="list" allowBlank="1" showInputMessage="1" showErrorMessage="1" xr:uid="{00000000-0002-0000-0400-00000C000000}">
          <x14:formula1>
            <xm:f>Listas!$F$27:$F$39</xm:f>
          </x14:formula1>
          <xm:sqref>H9:H13 H83:H95</xm:sqref>
        </x14:dataValidation>
        <x14:dataValidation type="list" allowBlank="1" showInputMessage="1" showErrorMessage="1" xr:uid="{00000000-0002-0000-0400-00000D000000}">
          <x14:formula1>
            <xm:f>Listas!$C$88:$C$89</xm:f>
          </x14:formula1>
          <xm:sqref>AY8 AY11 AY13 AY83:AY95</xm:sqref>
        </x14:dataValidation>
        <x14:dataValidation type="list" allowBlank="1" showInputMessage="1" showErrorMessage="1" xr:uid="{00000000-0002-0000-0400-00000E000000}">
          <x14:formula1>
            <xm:f>Listas!$C$50:$C$59</xm:f>
          </x14:formula1>
          <xm:sqref>O8:O13 O83:O95</xm:sqref>
        </x14:dataValidation>
        <x14:dataValidation type="list" allowBlank="1" showInputMessage="1" showErrorMessage="1" xr:uid="{00000000-0002-0000-0400-00000F000000}">
          <x14:formula1>
            <xm:f>Listas!$A$93:$A$98</xm:f>
          </x14:formula1>
          <xm:sqref>Q9 Q83:Q95</xm:sqref>
        </x14:dataValidation>
        <x14:dataValidation type="list" allowBlank="1" showInputMessage="1" showErrorMessage="1" xr:uid="{00000000-0002-0000-0400-000010000000}">
          <x14:formula1>
            <xm:f>Listas!$D$70:$D$83</xm:f>
          </x14:formula1>
          <xm:sqref>BA8:BA13 BA83:BA95</xm:sqref>
        </x14:dataValidation>
        <x14:dataValidation type="list" allowBlank="1" showInputMessage="1" showErrorMessage="1" promptTitle="PROCESOS" xr:uid="{00000000-0002-0000-0400-000011000000}">
          <x14:formula1>
            <xm:f>Listas!$E$49:$E$65</xm:f>
          </x14:formula1>
          <xm:sqref>K8:N13 K83:N95</xm:sqref>
        </x14:dataValidation>
        <x14:dataValidation type="list" allowBlank="1" showInputMessage="1" showErrorMessage="1" xr:uid="{00000000-0002-0000-0400-000012000000}">
          <x14:formula1>
            <xm:f>Listas!$A$2:$A$13</xm:f>
          </x14:formula1>
          <xm:sqref>AT8</xm:sqref>
        </x14:dataValidation>
        <x14:dataValidation type="list" allowBlank="1" showInputMessage="1" showErrorMessage="1" xr:uid="{00000000-0002-0000-0400-000013000000}">
          <x14:formula1>
            <xm:f>'C:\Users\x412\Downloads\[4_Matriz Clasificacion Activos de Informacion_UAECOB_Dic27_Manejo.xlsx]Listas'!#REF!</xm:f>
          </x14:formula1>
          <xm:sqref>AT33:AT46 I33:I46 BC33:BD46 C33:C46 F33:F46 G40:G46 G33:H38 H40:H42 H46 AY42 AY45:AY46 O33:P46 Q46 Q35 BA33:BA46</xm:sqref>
        </x14:dataValidation>
        <x14:dataValidation type="list" allowBlank="1" showInputMessage="1" showErrorMessage="1" promptTitle="PROCESOS" xr:uid="{00000000-0002-0000-0400-000014000000}">
          <x14:formula1>
            <xm:f>'C:\Users\x412\Downloads\[4_Matriz Clasificacion Activos de Informacion_UAECOB_Dic27_Manejo.xlsx]Listas'!#REF!</xm:f>
          </x14:formula1>
          <xm:sqref>N33:N42 K33:M46</xm:sqref>
        </x14:dataValidation>
        <x14:dataValidation type="list" allowBlank="1" showInputMessage="1" showErrorMessage="1" xr:uid="{00000000-0002-0000-0400-000021000000}">
          <x14:formula1>
            <xm:f>'C:\Users\x412\Downloads\[4_Matriz Clasificacion Activos de Informacion_UAECOB_Dic27_Manejo.xlsx]Datos'!#REF!</xm:f>
          </x14:formula1>
          <xm:sqref>R33:AP46 AS33:AS46</xm:sqref>
        </x14:dataValidation>
        <x14:dataValidation type="list" allowBlank="1" showInputMessage="1" showErrorMessage="1" xr:uid="{00000000-0002-0000-0400-000022000000}">
          <x14:formula1>
            <xm:f>'C:\Users\x412\Downloads\[5_Matriz Clasificacion Activos de Informacion_UAECOB_Reduccion.xlsx]Datos'!#REF!</xm:f>
          </x14:formula1>
          <xm:sqref>AS47:AS53 R47:AP53</xm:sqref>
        </x14:dataValidation>
        <x14:dataValidation type="list" allowBlank="1" showInputMessage="1" showErrorMessage="1" xr:uid="{00000000-0002-0000-0400-000023000000}">
          <x14:formula1>
            <xm:f>'C:\Users\x412\Downloads\[5_Matriz Clasificacion Activos de Informacion_UAECOB_Reduccion.xlsx]Listas'!#REF!</xm:f>
          </x14:formula1>
          <xm:sqref>AT47:AT53 BA47:BA53 AY47:AY49 C48:C49 C53 BC47:BD53 O47:Q53 F47:I53</xm:sqref>
        </x14:dataValidation>
        <x14:dataValidation type="list" allowBlank="1" showInputMessage="1" showErrorMessage="1" promptTitle="PROCESOS" xr:uid="{00000000-0002-0000-0400-00002F000000}">
          <x14:formula1>
            <xm:f>'C:\Users\x412\Downloads\[5_Matriz Clasificacion Activos de Informacion_UAECOB_Reduccion.xlsx]Listas'!#REF!</xm:f>
          </x14:formula1>
          <xm:sqref>K47:N53</xm:sqref>
        </x14:dataValidation>
        <x14:dataValidation type="list" allowBlank="1" showInputMessage="1" showErrorMessage="1" xr:uid="{00000000-0002-0000-0400-000031000000}">
          <x14:formula1>
            <xm:f>'C:\Users\x412\Downloads\[6_Matriz Clasificacion Activos de Informacion_UAECOB_Estrategica.xlsx]Datos'!#REF!</xm:f>
          </x14:formula1>
          <xm:sqref>R54:AP75 AS54:AS75</xm:sqref>
        </x14:dataValidation>
        <x14:dataValidation type="list" allowBlank="1" showInputMessage="1" showErrorMessage="1" xr:uid="{00000000-0002-0000-0400-000032000000}">
          <x14:formula1>
            <xm:f>'C:\Users\x412\Downloads\[6_Matriz Clasificacion Activos de Informacion_UAECOB_Estrategica.xlsx]Listas'!#REF!</xm:f>
          </x14:formula1>
          <xm:sqref>AT54:AT75 BA54:BA75 Q57:Q59 Q66 Q62 Q74 Q70:Q71 F54:I75 C54:C75 BC54:BD75 O55:P58 O60:P75</xm:sqref>
        </x14:dataValidation>
        <x14:dataValidation type="list" allowBlank="1" showInputMessage="1" showErrorMessage="1" promptTitle="PROCESOS" xr:uid="{00000000-0002-0000-0400-00003C000000}">
          <x14:formula1>
            <xm:f>'C:\Users\x412\Downloads\[6_Matriz Clasificacion Activos de Informacion_UAECOB_Estrategica.xlsx]Listas'!#REF!</xm:f>
          </x14:formula1>
          <xm:sqref>K54:N75</xm:sqref>
        </x14:dataValidation>
        <x14:dataValidation type="list" allowBlank="1" showInputMessage="1" showErrorMessage="1" xr:uid="{00000000-0002-0000-0400-00003E000000}">
          <x14:formula1>
            <xm:f>'C:\Users\x412\Downloads\[7_Matriz Clasificacion Activos de Informacion_UAECOB_Conocimiento.xlsx]Datos'!#REF!</xm:f>
          </x14:formula1>
          <xm:sqref>R76:AP82 AS76:AS82</xm:sqref>
        </x14:dataValidation>
        <x14:dataValidation type="list" allowBlank="1" showInputMessage="1" showErrorMessage="1" xr:uid="{00000000-0002-0000-0400-00003F000000}">
          <x14:formula1>
            <xm:f>'C:\Users\x412\Downloads\[7_Matriz Clasificacion Activos de Informacion_UAECOB_Conocimiento.xlsx]Listas'!#REF!</xm:f>
          </x14:formula1>
          <xm:sqref>AT76:AT82 BA76:BA77 AY76:AY77 C76:C82 BC76:BD82 O76:Q82 F76:I82</xm:sqref>
        </x14:dataValidation>
        <x14:dataValidation type="list" allowBlank="1" showInputMessage="1" showErrorMessage="1" promptTitle="PROCESOS" xr:uid="{00000000-0002-0000-0400-00004A000000}">
          <x14:formula1>
            <xm:f>'C:\Users\x412\Downloads\[7_Matriz Clasificacion Activos de Informacion_UAECOB_Conocimiento.xlsx]Listas'!#REF!</xm:f>
          </x14:formula1>
          <xm:sqref>K76:N82</xm:sqref>
        </x14:dataValidation>
        <x14:dataValidation type="list" allowBlank="1" showInputMessage="1" showErrorMessage="1" xr:uid="{00000000-0002-0000-0400-00004C000000}">
          <x14:formula1>
            <xm:f>'C:\Users\x412\Downloads\[9_Matriz Clasificacion Activos de Informacion_UAECOB_Nov24_ControlInterno_OK.xlsx]Listas'!#REF!</xm:f>
          </x14:formula1>
          <xm:sqref>BA96:BA99 AT96:AT99 BC96:BD99 C96:C99 F96:I99 O96:Q99</xm:sqref>
        </x14:dataValidation>
        <x14:dataValidation type="list" allowBlank="1" showInputMessage="1" showErrorMessage="1" xr:uid="{00000000-0002-0000-0400-000056000000}">
          <x14:formula1>
            <xm:f>'C:\Users\x412\Downloads\[9_Matriz Clasificacion Activos de Informacion_UAECOB_Nov24_ControlInterno_OK.xlsx]Datos'!#REF!</xm:f>
          </x14:formula1>
          <xm:sqref>AS96:AS99 R96:AP99</xm:sqref>
        </x14:dataValidation>
        <x14:dataValidation type="list" allowBlank="1" showInputMessage="1" showErrorMessage="1" promptTitle="PROCESOS" xr:uid="{00000000-0002-0000-0400-000058000000}">
          <x14:formula1>
            <xm:f>'C:\Users\x412\Downloads\[10_Matriz Clasificacion Activos de Informacion_UAECOB_Recursos (1).xlsx]Listas'!#REF!</xm:f>
          </x14:formula1>
          <xm:sqref>K100:N114</xm:sqref>
        </x14:dataValidation>
        <x14:dataValidation type="list" allowBlank="1" showInputMessage="1" showErrorMessage="1" xr:uid="{00000000-0002-0000-0400-000059000000}">
          <x14:formula1>
            <xm:f>'C:\Users\x412\Downloads\[10_Matriz Clasificacion Activos de Informacion_UAECOB_Recursos (1).xlsx]Listas'!#REF!</xm:f>
          </x14:formula1>
          <xm:sqref>BA100:BA114 Q100:Q106 Q108:Q114 AT100:AT114 BC100:BD114 C100:C114 F100:I114 AY100:AY101 O100:P114</xm:sqref>
        </x14:dataValidation>
        <x14:dataValidation type="list" allowBlank="1" showInputMessage="1" showErrorMessage="1" xr:uid="{00000000-0002-0000-0400-000064000000}">
          <x14:formula1>
            <xm:f>'C:\Users\x412\Downloads\[10_Matriz Clasificacion Activos de Informacion_UAECOB_Recursos (1).xlsx]Datos'!#REF!</xm:f>
          </x14:formula1>
          <xm:sqref>R100:AP114 AS100:AS114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55C7ABEC380742B65EA489F7F78178" ma:contentTypeVersion="0" ma:contentTypeDescription="Crear nuevo documento." ma:contentTypeScope="" ma:versionID="12e78989b7d840e3f6b96d61372023fa">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70D77E-1CCF-402C-9D4E-DEE9035C8F19}">
  <ds:schemaRefs>
    <ds:schemaRef ds:uri="http://schemas.microsoft.com/sharepoint/v3/contenttype/forms"/>
  </ds:schemaRefs>
</ds:datastoreItem>
</file>

<file path=customXml/itemProps2.xml><?xml version="1.0" encoding="utf-8"?>
<ds:datastoreItem xmlns:ds="http://schemas.openxmlformats.org/officeDocument/2006/customXml" ds:itemID="{ED9EB4AF-F041-4DDD-A195-345533AE24D1}">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7796BA3-4123-46A2-BC89-75D497480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17</vt:i4>
      </vt:variant>
    </vt:vector>
  </HeadingPairs>
  <TitlesOfParts>
    <vt:vector size="19" baseType="lpstr">
      <vt:lpstr>Listas</vt:lpstr>
      <vt:lpstr>Activos de Información</vt:lpstr>
      <vt:lpstr>ACCESO</vt:lpstr>
      <vt:lpstr>CATEGORIA</vt:lpstr>
      <vt:lpstr>CID</vt:lpstr>
      <vt:lpstr>CONSULTADIGITAL</vt:lpstr>
      <vt:lpstr>CONSULTAFISICO</vt:lpstr>
      <vt:lpstr>FORMATO</vt:lpstr>
      <vt:lpstr>GRUPOS</vt:lpstr>
      <vt:lpstr>https___www.bomberosbogota.gov.co_transparencia_contratacion_plan_anual_adquisiciones_plan_anual_adquisiciones_2021</vt:lpstr>
      <vt:lpstr>'Activos de Información'!https___www.bomberosbogota.gov.co_transparencia_planeacion_planes_estrategicos_sectoriales_institucionales_plan_institucional_capacitacion</vt:lpstr>
      <vt:lpstr>Página</vt:lpstr>
      <vt:lpstr>Página2</vt:lpstr>
      <vt:lpstr>Pagina3</vt:lpstr>
      <vt:lpstr>PáginaWeb</vt:lpstr>
      <vt:lpstr>'Activos de Información'!Plan</vt:lpstr>
      <vt:lpstr>PROCESOS</vt:lpstr>
      <vt:lpstr>Listas!PROCESOS_ANM</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ASUS</cp:lastModifiedBy>
  <cp:revision/>
  <dcterms:created xsi:type="dcterms:W3CDTF">2016-06-27T15:22:07Z</dcterms:created>
  <dcterms:modified xsi:type="dcterms:W3CDTF">2022-01-19T11:00:43Z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0x0101000055C7ABEC380742B65EA489F7F78178</vt:lpwstr>
  </property>
</Properties>
</file>